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 codeName="{2E6947BB-A706-504E-29CB-9DD9B7763434}"/>
  <workbookPr codeName="Ta_delovni_zvezek" defaultThemeVersion="166925"/>
  <mc:AlternateContent xmlns:mc="http://schemas.openxmlformats.org/markup-compatibility/2006">
    <mc:Choice Requires="x15">
      <x15ac:absPath xmlns:x15ac="http://schemas.microsoft.com/office/spreadsheetml/2010/11/ac" url="C:\Users\ErvinK\Documents\obrazec za excel\"/>
    </mc:Choice>
  </mc:AlternateContent>
  <xr:revisionPtr revIDLastSave="0" documentId="13_ncr:1_{81F5C93E-C1ED-42DB-80E4-11F7A3575C96}" xr6:coauthVersionLast="45" xr6:coauthVersionMax="45" xr10:uidLastSave="{00000000-0000-0000-0000-000000000000}"/>
  <workbookProtection workbookAlgorithmName="SHA-512" workbookHashValue="sda4NTY/jLrETS3ID3vNI8VLNI37lDJNa/EfFPGkYiu4JYAG2axN+yIL2o75vlnR8uDUIkOvQLKWAyRaYTEi3g==" workbookSaltValue="A2b/M8cBINzPKK5o7fAF1g==" workbookSpinCount="100000" lockStructure="1"/>
  <bookViews>
    <workbookView xWindow="-120" yWindow="-120" windowWidth="27720" windowHeight="16440" xr2:uid="{EBEA3155-FD1F-45FF-B1BA-1D304350BB3E}"/>
  </bookViews>
  <sheets>
    <sheet name="Prijavni obrazec za zbornico" sheetId="10" r:id="rId1"/>
    <sheet name="programi" sheetId="5" state="hidden" r:id="rId2"/>
    <sheet name="vlagatelji" sheetId="6" state="hidden" r:id="rId3"/>
    <sheet name="banke" sheetId="7" state="hidden" r:id="rId4"/>
    <sheet name="furs" sheetId="12" state="hidden" r:id="rId5"/>
    <sheet name="copyrowentry" sheetId="15" state="hidden" r:id="rId6"/>
    <sheet name="report" sheetId="17" state="hidden" r:id="rId7"/>
    <sheet name="izpis" sheetId="9" state="hidden" r:id="rId8"/>
  </sheets>
  <definedNames>
    <definedName name="_xlnm._FilterDatabase" localSheetId="2" hidden="1">vlagatelji!$A$1:$C$2</definedName>
    <definedName name="_xlnm.Print_Area" localSheetId="7">izpis!$A$1:$O$106</definedName>
    <definedName name="_xlnm.Print_Area" localSheetId="0">'Prijavni obrazec za zbornico'!$H$4:$P$4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A41" i="10" l="1"/>
  <c r="AZ41" i="10"/>
  <c r="AQ41" i="10"/>
  <c r="AS41" i="10" s="1"/>
  <c r="AP41" i="10"/>
  <c r="L41" i="10" s="1"/>
  <c r="AO41" i="10"/>
  <c r="AN41" i="10"/>
  <c r="AM41" i="10"/>
  <c r="AL41" i="10"/>
  <c r="AK41" i="10"/>
  <c r="AJ41" i="10"/>
  <c r="AI41" i="10"/>
  <c r="AE41" i="10"/>
  <c r="AC41" i="10"/>
  <c r="AD41" i="10" s="1"/>
  <c r="Y41" i="10"/>
  <c r="X41" i="10"/>
  <c r="S41" i="10"/>
  <c r="P41" i="10"/>
  <c r="R41" i="10" s="1"/>
  <c r="O41" i="10"/>
  <c r="N41" i="10"/>
  <c r="AR41" i="10" l="1"/>
  <c r="AW41" i="10" s="1"/>
  <c r="T41" i="10"/>
  <c r="U41" i="10" s="1"/>
  <c r="AH41" i="10"/>
  <c r="AF41" i="10"/>
  <c r="AG41" i="10" s="1"/>
  <c r="AX41" i="10" l="1"/>
  <c r="C16" i="9"/>
  <c r="A64" i="9" l="1"/>
  <c r="B61" i="9" l="1"/>
  <c r="U1" i="9" l="1"/>
  <c r="V3" i="9" s="1"/>
  <c r="V2" i="9" l="1"/>
  <c r="U5" i="15" l="1"/>
  <c r="R5" i="15"/>
  <c r="V5" i="15"/>
  <c r="H29" i="10" l="1"/>
  <c r="H26" i="10"/>
  <c r="H6" i="10" l="1"/>
  <c r="H7" i="10" s="1"/>
  <c r="C89" i="9" l="1"/>
  <c r="H28" i="10" l="1"/>
  <c r="H30" i="10"/>
  <c r="G19" i="10" l="1"/>
  <c r="H17" i="10" s="1"/>
  <c r="Y5" i="15" l="1"/>
  <c r="AL5" i="15" l="1"/>
  <c r="B91" i="10" l="1"/>
  <c r="B28" i="9"/>
  <c r="A22" i="9"/>
  <c r="K20" i="9"/>
  <c r="A20" i="9"/>
  <c r="H16" i="9"/>
  <c r="A14" i="9"/>
  <c r="F12" i="9"/>
  <c r="G12" i="9"/>
  <c r="A12" i="9"/>
  <c r="E10" i="9"/>
  <c r="A10" i="9"/>
  <c r="A8" i="9"/>
  <c r="A6" i="9"/>
  <c r="I69" i="9"/>
  <c r="A68" i="9"/>
  <c r="C99" i="9"/>
  <c r="C98" i="9"/>
  <c r="C97" i="9"/>
  <c r="A51" i="9"/>
  <c r="B47" i="9" l="1"/>
  <c r="Z5" i="15"/>
  <c r="S5" i="15" l="1"/>
  <c r="BA5" i="15"/>
  <c r="AZ5" i="15"/>
  <c r="AE5" i="15"/>
  <c r="X5" i="15"/>
  <c r="W5" i="15"/>
  <c r="AH5" i="15" l="1"/>
  <c r="AR5" i="15"/>
  <c r="I15" i="10" l="1"/>
  <c r="J15" i="10" s="1"/>
  <c r="H14" i="10" s="1"/>
  <c r="H13" i="10" s="1"/>
  <c r="G15" i="10"/>
  <c r="H15" i="10" l="1"/>
  <c r="H11" i="10" s="1"/>
  <c r="H12" i="10" s="1"/>
  <c r="H19" i="10"/>
  <c r="H18" i="10" s="1"/>
  <c r="H16" i="10" s="1"/>
  <c r="K15" i="10" l="1"/>
  <c r="L15" i="10"/>
  <c r="H1" i="10" s="1"/>
  <c r="AQ5" i="15"/>
  <c r="AS5" i="15" s="1"/>
  <c r="AO5" i="15"/>
  <c r="AN5" i="15"/>
  <c r="AM5" i="15"/>
  <c r="AI5" i="15"/>
  <c r="AC5" i="15"/>
  <c r="P5" i="15"/>
  <c r="O5" i="15"/>
  <c r="N5" i="15"/>
  <c r="A5" i="15"/>
  <c r="AK5" i="15"/>
  <c r="AJ5" i="15"/>
  <c r="AV5" i="15"/>
  <c r="AT5" i="15"/>
  <c r="AU5" i="15"/>
  <c r="AP5" i="15" l="1"/>
  <c r="L5" i="15" s="1"/>
  <c r="AD5" i="15"/>
  <c r="AF5" i="15" s="1"/>
  <c r="AG5" i="15" s="1"/>
  <c r="AC6" i="15"/>
  <c r="AX5" i="15"/>
  <c r="AW5" i="15"/>
  <c r="T5" i="15"/>
  <c r="AY5" i="15"/>
  <c r="Q5" i="15" l="1"/>
  <c r="K15" i="17" l="1"/>
  <c r="F15" i="17"/>
  <c r="D15" i="17"/>
  <c r="B15" i="17"/>
  <c r="H15" i="17" s="1"/>
  <c r="K47" i="9"/>
  <c r="F47" i="9"/>
  <c r="D47" i="9"/>
  <c r="H47" i="9" l="1"/>
  <c r="F6" i="17"/>
  <c r="V37" i="9"/>
  <c r="F38" i="9" l="1"/>
  <c r="I71" i="9" l="1"/>
  <c r="I68" i="9"/>
  <c r="G69" i="9"/>
  <c r="K21" i="9"/>
  <c r="G13" i="9"/>
  <c r="F13" i="9"/>
  <c r="H17" i="9"/>
  <c r="U1" i="10" l="1"/>
  <c r="A41" i="10" l="1"/>
  <c r="V2" i="10"/>
  <c r="AP2" i="10" s="1"/>
  <c r="V3" i="10"/>
  <c r="B55" i="9"/>
  <c r="Z2" i="10" l="1"/>
  <c r="AD2" i="10"/>
  <c r="AH2" i="10"/>
  <c r="AC2" i="10"/>
  <c r="AE2" i="10"/>
  <c r="AG2" i="10"/>
  <c r="AK2" i="10"/>
  <c r="AF2" i="10"/>
  <c r="AI2" i="10"/>
  <c r="AJ2" i="10"/>
  <c r="AQ2" i="10"/>
  <c r="W2" i="10"/>
  <c r="X2" i="10"/>
  <c r="Y2" i="10"/>
  <c r="AR2" i="10"/>
  <c r="AP3" i="10"/>
  <c r="AR3" i="10"/>
  <c r="AK3" i="10"/>
  <c r="AQ3" i="10"/>
  <c r="AI3" i="10"/>
  <c r="AH3" i="10"/>
  <c r="AF3" i="10"/>
  <c r="AD3" i="10"/>
  <c r="Z3" i="10"/>
  <c r="AG3" i="10"/>
  <c r="Y3" i="10"/>
  <c r="W3" i="10"/>
  <c r="AE3" i="10"/>
  <c r="AJ3" i="10"/>
  <c r="AC3" i="10"/>
  <c r="X3" i="10"/>
  <c r="A83" i="9"/>
  <c r="A81" i="9"/>
  <c r="A79" i="9"/>
  <c r="A77" i="9"/>
  <c r="A71" i="9"/>
  <c r="A69" i="9"/>
  <c r="B63" i="9"/>
  <c r="B62" i="9"/>
  <c r="B60" i="9"/>
  <c r="B59" i="9"/>
  <c r="B58" i="9"/>
  <c r="B57" i="9"/>
  <c r="B56" i="9"/>
  <c r="A53" i="9"/>
  <c r="A36" i="9"/>
  <c r="A35" i="9"/>
  <c r="A34" i="9"/>
  <c r="A33" i="9"/>
  <c r="B30" i="9"/>
  <c r="B29" i="9"/>
  <c r="B25" i="9"/>
  <c r="C17" i="9"/>
  <c r="A18" i="9"/>
  <c r="A23" i="9"/>
  <c r="A21" i="9"/>
  <c r="E11" i="9"/>
  <c r="A13" i="9"/>
  <c r="A11" i="9"/>
  <c r="A15" i="9"/>
  <c r="A16" i="9"/>
  <c r="A9" i="9"/>
  <c r="A7" i="9"/>
  <c r="A4" i="9"/>
  <c r="A3" i="9"/>
  <c r="A2" i="9"/>
  <c r="A1" i="9"/>
  <c r="AK40" i="10"/>
  <c r="AJ40" i="10"/>
  <c r="AU41" i="10"/>
  <c r="AI40" i="10"/>
  <c r="Z41" i="10" l="1"/>
  <c r="W41" i="10"/>
  <c r="V41" i="10"/>
  <c r="AT41" i="10"/>
  <c r="AV41" i="10"/>
  <c r="AY41" i="10" l="1"/>
  <c r="Q41" i="10" l="1"/>
</calcChain>
</file>

<file path=xl/sharedStrings.xml><?xml version="1.0" encoding="utf-8"?>
<sst xmlns="http://schemas.openxmlformats.org/spreadsheetml/2006/main" count="218" uniqueCount="169">
  <si>
    <t>JR PUD 2019/2020</t>
  </si>
  <si>
    <t>Ulica in hišna številka</t>
  </si>
  <si>
    <t>Poštna številka</t>
  </si>
  <si>
    <t>Kraj</t>
  </si>
  <si>
    <t>Matična številka</t>
  </si>
  <si>
    <t>ID za DDV ali davčna številka</t>
  </si>
  <si>
    <t>Ime in priimek zakonitega zastopnika</t>
  </si>
  <si>
    <t>Številka TRR</t>
  </si>
  <si>
    <t>Banka vlagatelja oz. Uprava RS za javna plačila</t>
  </si>
  <si>
    <t>Kontaktni podatki</t>
  </si>
  <si>
    <t>SEZNAM PRIJAVLJENIH OSEB</t>
  </si>
  <si>
    <t>Prijavljene osebe in delodajalce vpišite v seznam tako, da bodo urejeni po abecedi (po delodajalcih in po osebah).</t>
  </si>
  <si>
    <t>Naziv delodajalca</t>
  </si>
  <si>
    <t>Matična št. delodajalca (oz. KMG-MID)</t>
  </si>
  <si>
    <t>1. letnik</t>
  </si>
  <si>
    <t>2. letnik</t>
  </si>
  <si>
    <t>3. letnik</t>
  </si>
  <si>
    <t xml:space="preserve"> </t>
  </si>
  <si>
    <t>S podpisom in žigom na tej izjavi pod kazensko in materialno odgovornostjo izjavljamo, da:</t>
  </si>
  <si>
    <t xml:space="preserve">OPREMA OVOJNICE </t>
  </si>
  <si>
    <t>Če prijavni obrazec izpolnite v elektronski obliki, se podatki za ovojnico sami prepišejo v okvir.</t>
  </si>
  <si>
    <t>Izrežite okvir po zunanjem robu in ga prilepite na sprednjo stran ovojnice.</t>
  </si>
  <si>
    <t>VLOGA -</t>
  </si>
  <si>
    <t>Izobraževalni program</t>
  </si>
  <si>
    <r>
      <rPr>
        <b/>
        <sz val="8.5"/>
        <color theme="1"/>
        <rFont val="Calibri"/>
        <family val="2"/>
        <charset val="238"/>
        <scheme val="minor"/>
      </rPr>
      <t>NE DOVOLIM</t>
    </r>
    <r>
      <rPr>
        <sz val="8.5"/>
        <color theme="1"/>
        <rFont val="Calibri"/>
        <family val="2"/>
        <charset val="238"/>
        <scheme val="minor"/>
      </rPr>
      <t xml:space="preserve"> uporabe e-poštnega naslova za 
obveščanje o izvajanju programa »Povezava 
sistema poklicnega in strokovnega izobraževanja 
s potrebami trga dela 2018-2022«</t>
    </r>
  </si>
  <si>
    <t>Skupaj število tednov 
pri tem delodajalcu</t>
  </si>
  <si>
    <t>Vaše podatke lahko kadarkoli pregledate in zahtevate njihov popravek ali izbris oziroma prekličete osebno privolitev. To lahko 
storite s sporočilom na e-naslov pud@sklad-kadri.si ali po telefonu 01 43 45 875.</t>
  </si>
  <si>
    <t>Spoštujemo vašo pravico do zasebnosti in pregleda nad oddanimi podatki. E-poštni naslov bo Javni štipendijski, razvojni, invalidski in 
preživninski sklad Republike Slovenije uporabljal izključno za obveščanje o izvajanju programa »Povezava sistema poklicnega in 
strokovnega izobraževanja s potrebami trga dela 2018-2022«.</t>
  </si>
  <si>
    <t>Datum</t>
  </si>
  <si>
    <t>Ime in priimek podpisnika</t>
  </si>
  <si>
    <t>Podpis</t>
  </si>
  <si>
    <t>ŽIG</t>
  </si>
  <si>
    <t>Skupaj število tednov pri tem delodajalcu</t>
  </si>
  <si>
    <t>Furs</t>
  </si>
  <si>
    <t>SI</t>
  </si>
  <si>
    <t>/</t>
  </si>
  <si>
    <t>Elektrikar</t>
  </si>
  <si>
    <t>Gastronomske in hotelske storitve</t>
  </si>
  <si>
    <t>Kamnosek</t>
  </si>
  <si>
    <t>Klepar-krovec</t>
  </si>
  <si>
    <t>Mehatronik operater</t>
  </si>
  <si>
    <t>Mizar</t>
  </si>
  <si>
    <t>Papirničar</t>
  </si>
  <si>
    <t>Slikopleskar/črkoslikar</t>
  </si>
  <si>
    <t>Steklar</t>
  </si>
  <si>
    <t>Strojni mehanik</t>
  </si>
  <si>
    <t>Zidar</t>
  </si>
  <si>
    <t>ABANKA d.d.</t>
  </si>
  <si>
    <t>ADDIKO BANK d.d.</t>
  </si>
  <si>
    <t>BANKA INTESA SANPAOLO D.D.</t>
  </si>
  <si>
    <t>BANKA SLOVENIJE</t>
  </si>
  <si>
    <t>BANKA SPARKASSE d.d.</t>
  </si>
  <si>
    <t>BKS Bank AG Bančna podružnica</t>
  </si>
  <si>
    <t>Delavska hranilnica d.d. Ljubljana</t>
  </si>
  <si>
    <t>DEŽELNA BANKA SLOVENIJE d.d.</t>
  </si>
  <si>
    <t>GORENJSKA BANKA d.d., KRANJ</t>
  </si>
  <si>
    <t>Hranilnica LON d.d., Kranj</t>
  </si>
  <si>
    <t>NOVA KREDITNA BANKA MARIBOR d.d.</t>
  </si>
  <si>
    <t>NOVA LJUBLJANSKA BANKA d.d., LJUBLJANA</t>
  </si>
  <si>
    <t>Primorska hranilnica Vipava d.d.</t>
  </si>
  <si>
    <t>RCI Banque Societe Anonyme, bančna podružnica Ljubljana</t>
  </si>
  <si>
    <t>SBERBANK BANKA d.d.</t>
  </si>
  <si>
    <t>SID - SLOVENSKA IZVOZNA IN RAZVOJNA BANKA, d.d., LJUBLJANA</t>
  </si>
  <si>
    <t>SKB BANKA d.d. LJUBLJANA</t>
  </si>
  <si>
    <t>UNICREDIT BANKA SLOVENIJA d.d.</t>
  </si>
  <si>
    <t>Uprava RS za javna plačila</t>
  </si>
  <si>
    <t>SI 56</t>
  </si>
  <si>
    <t xml:space="preserve">(SI) </t>
  </si>
  <si>
    <t>Zap. št.</t>
  </si>
  <si>
    <r>
      <rPr>
        <b/>
        <sz val="8.5"/>
        <color theme="1"/>
        <rFont val="Calibri"/>
        <family val="2"/>
        <charset val="238"/>
        <scheme val="minor"/>
      </rPr>
      <t>DOVOLIM</t>
    </r>
    <r>
      <rPr>
        <sz val="8.5"/>
        <color theme="1"/>
        <rFont val="Calibri"/>
        <family val="2"/>
        <charset val="238"/>
        <scheme val="minor"/>
      </rPr>
      <t xml:space="preserve"> uporabo e-poštnega naslova za 
obveščanje o izvajanju programa »Povezava 
sistema poklicnega in strokovnega izobraževanja 
s potrebami trga dela 2018-2022«</t>
    </r>
  </si>
  <si>
    <t>Vloga mora biti oddana v zaprti ovojnici. Oprema ovojnice mora vsebovati vidne oznake »NE ODPIRAJ - VLOGA - JAVNI RAZPIS PUD 2019/2020« ter naziv in naslov vlagatelja.</t>
  </si>
  <si>
    <t>JAVNI RAZPIS PUD 2019/2020</t>
  </si>
  <si>
    <t>NE ODPIRAJ -</t>
  </si>
  <si>
    <t>vse napake skupaj</t>
  </si>
  <si>
    <t>ali je EMŠO sploh številka</t>
  </si>
  <si>
    <t>prazen emšo</t>
  </si>
  <si>
    <t>formula za emšo</t>
  </si>
  <si>
    <t>dve osebi isti emšo</t>
  </si>
  <si>
    <t>D</t>
  </si>
  <si>
    <t>E</t>
  </si>
  <si>
    <t>G</t>
  </si>
  <si>
    <t>H</t>
  </si>
  <si>
    <t>I</t>
  </si>
  <si>
    <t>J</t>
  </si>
  <si>
    <t>K</t>
  </si>
  <si>
    <t>ista oseba razl. program</t>
  </si>
  <si>
    <t>ni programa</t>
  </si>
  <si>
    <t>napačen program</t>
  </si>
  <si>
    <t>N</t>
  </si>
  <si>
    <t>O</t>
  </si>
  <si>
    <t>P</t>
  </si>
  <si>
    <t>AI</t>
  </si>
  <si>
    <t>AJ</t>
  </si>
  <si>
    <t>AK</t>
  </si>
  <si>
    <t>spi&lt;3</t>
  </si>
  <si>
    <t>vsš&lt;8</t>
  </si>
  <si>
    <t>delod.&gt;predp.</t>
  </si>
  <si>
    <t>ista oseba dvakrat pri istem delod.</t>
  </si>
  <si>
    <t>emšo</t>
  </si>
  <si>
    <t>matična delodajalca številka</t>
  </si>
  <si>
    <t>ali je matična sploh številka</t>
  </si>
  <si>
    <t>prazna matična</t>
  </si>
  <si>
    <t>formula za matično</t>
  </si>
  <si>
    <t xml:space="preserve">napačna matična </t>
  </si>
  <si>
    <t>napačen EMŠO</t>
  </si>
  <si>
    <t>1 L</t>
  </si>
  <si>
    <t>2 L</t>
  </si>
  <si>
    <t>3 L</t>
  </si>
  <si>
    <t>PUD isnumber</t>
  </si>
  <si>
    <t>PREDP</t>
  </si>
  <si>
    <t>SPI/VSŠ</t>
  </si>
  <si>
    <t>SPI</t>
  </si>
  <si>
    <t>predp. dolžina ni vpisana</t>
  </si>
  <si>
    <t>AQ</t>
  </si>
  <si>
    <t>AR</t>
  </si>
  <si>
    <t>proper ime in priimek</t>
  </si>
  <si>
    <t>AP</t>
  </si>
  <si>
    <t>NI v izpisu: razl. predp. dolžina za isti program</t>
  </si>
  <si>
    <t>trim clean delodajalec</t>
  </si>
  <si>
    <t>predp. SPI&lt;24</t>
  </si>
  <si>
    <t>predp. VSŠ&lt;20</t>
  </si>
  <si>
    <t>naziv</t>
  </si>
  <si>
    <t>dolžina matične</t>
  </si>
  <si>
    <t>napačna matična</t>
  </si>
  <si>
    <t>napačna davčna</t>
  </si>
  <si>
    <t>dolžina davčne</t>
  </si>
  <si>
    <t>napačen trr</t>
  </si>
  <si>
    <t>dolžina trr</t>
  </si>
  <si>
    <t>nedovoljeni znaki trr</t>
  </si>
  <si>
    <t>manjka ime</t>
  </si>
  <si>
    <t>manjka priimek</t>
  </si>
  <si>
    <t>sum delodajalec</t>
  </si>
  <si>
    <t>Naslovnik: 
Javni štipendijski, razvojni, invalidski in 
preživninski sklad Republike Slovenije
Dunajska cesta 20
1000 Ljubljana</t>
  </si>
  <si>
    <t>šifra programa</t>
  </si>
  <si>
    <t>Oblikovalec kovin-orodjar</t>
  </si>
  <si>
    <t/>
  </si>
  <si>
    <t>1.1 PRIJAVNI OBRAZEC ZA ZBORNICO</t>
  </si>
  <si>
    <t>SKLOP A</t>
  </si>
  <si>
    <t>Podatki o zbornici</t>
  </si>
  <si>
    <t>Uradni naziv vlagatelja (zbornice)</t>
  </si>
  <si>
    <t>Ime in priimek kontaktne osebe zbornice</t>
  </si>
  <si>
    <t>Tel. št. kontaktne osebe zbornice</t>
  </si>
  <si>
    <t>Tel. št. zbornice</t>
  </si>
  <si>
    <t>Elektronski naslov kontaktne osebe zbornice</t>
  </si>
  <si>
    <t xml:space="preserve">Za dodajanje prijavljenih oseb pritisnite gumb »Dodaj nov vnos za vajenca«. </t>
  </si>
  <si>
    <t>Če prijavljena oseba opravlja vajeništvo pri več različnih delodajalcih, jo je potrebno vpisati večkrat, pri vsakem delodajalcu posebej.</t>
  </si>
  <si>
    <t>Podatki o vajencih</t>
  </si>
  <si>
    <t>Ime vajenca</t>
  </si>
  <si>
    <t>Priimek vajenca</t>
  </si>
  <si>
    <t>EMŠO 
vajenca</t>
  </si>
  <si>
    <t>Matična številka delodajalca</t>
  </si>
  <si>
    <t>Št. tednov vajeništva v letniku pri tem delodajalcu po načrtu vajeništva</t>
  </si>
  <si>
    <t>Skupaj predpisano število tednov vajeništva po programu v vseh letnikih</t>
  </si>
  <si>
    <t xml:space="preserve">Podatki o vajencu št. </t>
  </si>
  <si>
    <t>EMŠO vajenca</t>
  </si>
  <si>
    <t>Matična št. delodajalca</t>
  </si>
  <si>
    <t>Gospodarska zbornica Slovenije</t>
  </si>
  <si>
    <t>OBRTNO-PODJETNIŠKA ZBORNICA SLOVENIJE</t>
  </si>
  <si>
    <t>1.2 IZJAVA ZBORNICE O IZPOLNJEVANJU POGOJEV JAVNEGA RAZPISA</t>
  </si>
  <si>
    <t>1.  na dan oddaje vloge smo registrirani za opravljanje dejavnosti po Zakonu o gospodarskih zbornicah (Uradni list RS, št. 60/06, 56/08 - skl. US, 32/09 - odl. US, 110/09, 14/10 - skl. US, 51/10 - odl. US, 77/11) (*);</t>
  </si>
  <si>
    <t xml:space="preserve">8.  so vse navedbe, ki smo jih podali v tej vlogi, resnične in ustrezajo dejanskemu stanju. </t>
  </si>
  <si>
    <t>(*) Izpolnjujemo vsaj enega izmed pogojev, navedenih v točkah 1 in 2.</t>
  </si>
  <si>
    <t xml:space="preserve">6.  vajenci, ki so z delodajalci sklenili vajeniške pogodbe, ki jih je registrirala pristojna zbornica, so v šolskem letu 2019/2020 vpisani v prvi letnik srednjega poklicnega izobraževanja v vajeniški obliki; </t>
  </si>
  <si>
    <t xml:space="preserve">2.  na dan oddaje vloge imamo podeljeno javno pooblastilo na področju poklicnega in strokovnega izobraževanja (*); </t>
  </si>
  <si>
    <t>3.  na dan oddaje vloge nismo v postopku prenehanja, likvidacijskem postopku ali stečajnem postopku po Zakonu o finančnem poslovanju, postopkih zaradi insolventnosti in prisilnem prenehanju (Uradni list RS, št. 126/07, 40/09, 59/09, 52/10, 106/10 - ORZFPPIPP21, 26/11, 47/11 - ORZFPPIPP21-1, 87/11 - ZPUOOD, 23/12 - odl. US, 48/12 - odl. US, 47/13, 100/13, 10/15 - popr., 27/16, 31/16 - odl. US, 38/16 - odl. US, 63/16 - ZD-C, 30/18 - ZPPDID, 54/18 - odl. US, 69/2019 - odl. US, 49/2020 - ZIUZEOP, 61/2020 - ZZUSUDJZ-A, 61/2020 - ZIUZEOP-A);</t>
  </si>
  <si>
    <t xml:space="preserve">4.  imamo po stanju na predzadnji delovni dan v mesecu pred mesecem oddaje vloge na javni razpis poravnane vse zapadle davke, prispevke in druge obvezne dajatve skladno z nacionalno zakonodajo; </t>
  </si>
  <si>
    <t xml:space="preserve">5.  za stroške, ki so predmet tega javnega razpisa, nismo pridobili in nismo v postopku pridobivanja sofinanciranja istih stroškov iz drugih javnih virov, t.j. iz javnih finančnih sredstev evropskega, državnega ali občinskega proračuna; </t>
  </si>
  <si>
    <t xml:space="preserve">7.  za namen tega javnega razpisa dovoljujemo Javnemu štipendijskemu, razvojnemu, invalidskemu in preživninskemu skladu Republike Slovenije pridobitev podatkov iz uradnih evidenc; </t>
  </si>
  <si>
    <t xml:space="preserve">Za pravilen izpis tega obrazca uporabite ukaz "Natisni" na koncu obrazca. 
Oblika obrazca v tem delovnem listu je samo uporabniški vmesnik in ni namenjena za tisk.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</si>
</sst>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00000000000000"/>
    <numFmt numFmtId="166" formatCode="d/\ m/\ yyyy;@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0"/>
      <color rgb="FF339966"/>
      <name val="Calibri"/>
      <family val="2"/>
      <charset val="238"/>
    </font>
    <font>
      <sz val="10"/>
      <color rgb="FF3366FF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8.5"/>
      <color theme="0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/>
      <right/>
      <top/>
      <bottom style="thin">
        <color theme="4" tint="-0.249977111117893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theme="0" tint="-0.34998626667073579"/>
      </diagonal>
    </border>
    <border diagonalUp="1" diagonalDown="1">
      <left/>
      <right/>
      <top style="thin">
        <color indexed="64"/>
      </top>
      <bottom/>
      <diagonal style="thin">
        <color theme="0" tint="-0.34998626667073579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theme="0" tint="-0.34998626667073579"/>
      </diagonal>
    </border>
    <border diagonalUp="1" diagonalDown="1">
      <left style="thin">
        <color indexed="64"/>
      </left>
      <right/>
      <top/>
      <bottom/>
      <diagonal style="thin">
        <color theme="0" tint="-0.34998626667073579"/>
      </diagonal>
    </border>
    <border diagonalUp="1" diagonalDown="1">
      <left/>
      <right/>
      <top/>
      <bottom/>
      <diagonal style="thin">
        <color theme="0" tint="-0.34998626667073579"/>
      </diagonal>
    </border>
    <border diagonalUp="1" diagonalDown="1">
      <left/>
      <right style="thin">
        <color indexed="64"/>
      </right>
      <top/>
      <bottom/>
      <diagonal style="thin">
        <color theme="0" tint="-0.34998626667073579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theme="0" tint="-0.34998626667073579"/>
      </diagonal>
    </border>
    <border diagonalUp="1" diagonalDown="1">
      <left/>
      <right/>
      <top/>
      <bottom style="thin">
        <color indexed="64"/>
      </bottom>
      <diagonal style="thin">
        <color theme="0" tint="-0.34998626667073579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theme="0" tint="-0.34998626667073579"/>
      </diagonal>
    </border>
    <border diagonalUp="1" diagonalDown="1">
      <left style="thin">
        <color indexed="64"/>
      </left>
      <right/>
      <top style="thin">
        <color indexed="64"/>
      </top>
      <bottom/>
      <diagonal style="thin">
        <color theme="0" tint="-0.24994659260841701"/>
      </diagonal>
    </border>
    <border diagonalUp="1" diagonalDown="1">
      <left/>
      <right/>
      <top style="thin">
        <color indexed="64"/>
      </top>
      <bottom/>
      <diagonal style="thin">
        <color theme="0" tint="-0.24994659260841701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theme="0" tint="-0.24994659260841701"/>
      </diagonal>
    </border>
    <border diagonalUp="1" diagonalDown="1">
      <left style="thin">
        <color indexed="64"/>
      </left>
      <right/>
      <top/>
      <bottom/>
      <diagonal style="thin">
        <color theme="0" tint="-0.24994659260841701"/>
      </diagonal>
    </border>
    <border diagonalUp="1" diagonalDown="1">
      <left/>
      <right/>
      <top/>
      <bottom/>
      <diagonal style="thin">
        <color theme="0" tint="-0.24994659260841701"/>
      </diagonal>
    </border>
    <border diagonalUp="1" diagonalDown="1">
      <left/>
      <right style="thin">
        <color indexed="64"/>
      </right>
      <top/>
      <bottom/>
      <diagonal style="thin">
        <color theme="0" tint="-0.24994659260841701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theme="0" tint="-0.24994659260841701"/>
      </diagonal>
    </border>
    <border diagonalUp="1" diagonalDown="1">
      <left/>
      <right/>
      <top/>
      <bottom style="thin">
        <color indexed="64"/>
      </bottom>
      <diagonal style="thin">
        <color theme="0" tint="-0.24994659260841701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theme="0" tint="-0.24994659260841701"/>
      </diagonal>
    </border>
  </borders>
  <cellStyleXfs count="1">
    <xf numFmtId="0" fontId="0" fillId="0" borderId="0"/>
  </cellStyleXfs>
  <cellXfs count="261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3" xfId="0" applyBorder="1"/>
    <xf numFmtId="0" fontId="7" fillId="0" borderId="0" xfId="0" applyFont="1"/>
    <xf numFmtId="0" fontId="7" fillId="0" borderId="3" xfId="0" applyFont="1" applyBorder="1"/>
    <xf numFmtId="0" fontId="0" fillId="0" borderId="0" xfId="0" applyFill="1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Alignment="1"/>
    <xf numFmtId="0" fontId="5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center"/>
    </xf>
    <xf numFmtId="0" fontId="11" fillId="0" borderId="0" xfId="0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/>
    </xf>
    <xf numFmtId="0" fontId="0" fillId="3" borderId="3" xfId="0" applyFont="1" applyFill="1" applyBorder="1"/>
    <xf numFmtId="0" fontId="0" fillId="0" borderId="3" xfId="0" applyBorder="1" applyAlignment="1">
      <alignment horizontal="center"/>
    </xf>
    <xf numFmtId="0" fontId="12" fillId="0" borderId="3" xfId="0" applyFont="1" applyBorder="1"/>
    <xf numFmtId="0" fontId="3" fillId="0" borderId="2" xfId="0" applyFont="1" applyFill="1" applyBorder="1" applyAlignment="1">
      <alignment horizontal="left" vertical="top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top"/>
    </xf>
    <xf numFmtId="0" fontId="5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wrapText="1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top" wrapText="1"/>
    </xf>
    <xf numFmtId="0" fontId="0" fillId="0" borderId="0" xfId="0" applyBorder="1" applyProtection="1"/>
    <xf numFmtId="0" fontId="0" fillId="0" borderId="0" xfId="0" applyFill="1" applyBorder="1" applyAlignment="1" applyProtection="1"/>
    <xf numFmtId="0" fontId="7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wrapText="1"/>
    </xf>
    <xf numFmtId="0" fontId="8" fillId="0" borderId="0" xfId="0" applyFont="1" applyAlignment="1" applyProtection="1"/>
    <xf numFmtId="0" fontId="10" fillId="0" borderId="0" xfId="0" applyFont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/>
    </xf>
    <xf numFmtId="0" fontId="10" fillId="0" borderId="0" xfId="0" applyFont="1" applyProtection="1"/>
    <xf numFmtId="0" fontId="10" fillId="0" borderId="3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0" fillId="0" borderId="0" xfId="0" applyFont="1" applyAlignment="1" applyProtection="1">
      <alignment horizontal="left"/>
    </xf>
    <xf numFmtId="0" fontId="0" fillId="0" borderId="0" xfId="0" applyAlignment="1" applyProtection="1">
      <alignment vertical="top" wrapText="1"/>
    </xf>
    <xf numFmtId="0" fontId="3" fillId="0" borderId="0" xfId="0" applyFont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1" fillId="0" borderId="0" xfId="0" applyFont="1" applyBorder="1" applyProtection="1"/>
    <xf numFmtId="0" fontId="1" fillId="0" borderId="7" xfId="0" applyFont="1" applyBorder="1" applyProtection="1"/>
    <xf numFmtId="0" fontId="0" fillId="0" borderId="1" xfId="0" applyFill="1" applyBorder="1" applyAlignment="1">
      <alignment horizontal="center" vertical="center"/>
    </xf>
    <xf numFmtId="0" fontId="11" fillId="0" borderId="0" xfId="0" applyFont="1" applyProtection="1"/>
    <xf numFmtId="0" fontId="3" fillId="0" borderId="0" xfId="0" applyFont="1" applyFill="1" applyBorder="1" applyAlignment="1">
      <alignment vertical="center"/>
    </xf>
    <xf numFmtId="0" fontId="3" fillId="0" borderId="2" xfId="0" applyFont="1" applyBorder="1" applyAlignment="1" applyProtection="1">
      <alignment vertical="top"/>
    </xf>
    <xf numFmtId="0" fontId="2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left" vertical="top"/>
    </xf>
    <xf numFmtId="0" fontId="1" fillId="0" borderId="0" xfId="0" applyFont="1" applyBorder="1" applyAlignment="1" applyProtection="1">
      <alignment wrapText="1"/>
    </xf>
    <xf numFmtId="164" fontId="10" fillId="0" borderId="3" xfId="0" applyNumberFormat="1" applyFont="1" applyBorder="1" applyAlignment="1" applyProtection="1">
      <alignment horizontal="center" vertical="center"/>
    </xf>
    <xf numFmtId="0" fontId="10" fillId="0" borderId="0" xfId="0" applyFont="1" applyFill="1" applyBorder="1" applyProtection="1"/>
    <xf numFmtId="0" fontId="10" fillId="0" borderId="0" xfId="0" applyFont="1" applyAlignment="1" applyProtection="1">
      <alignment horizontal="left"/>
    </xf>
    <xf numFmtId="0" fontId="10" fillId="0" borderId="5" xfId="0" applyFont="1" applyBorder="1" applyAlignment="1" applyProtection="1"/>
    <xf numFmtId="0" fontId="10" fillId="0" borderId="0" xfId="0" applyFont="1" applyBorder="1" applyAlignment="1" applyProtection="1"/>
    <xf numFmtId="0" fontId="10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/>
    <xf numFmtId="49" fontId="10" fillId="2" borderId="3" xfId="0" applyNumberFormat="1" applyFont="1" applyFill="1" applyBorder="1" applyAlignment="1" applyProtection="1">
      <alignment horizontal="center" vertical="center"/>
      <protection locked="0"/>
    </xf>
    <xf numFmtId="1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wrapText="1"/>
    </xf>
    <xf numFmtId="0" fontId="0" fillId="0" borderId="0" xfId="0" applyProtection="1">
      <protection locked="0"/>
    </xf>
    <xf numFmtId="0" fontId="10" fillId="0" borderId="0" xfId="0" applyFont="1" applyBorder="1" applyAlignment="1" applyProtection="1">
      <alignment vertical="center" wrapText="1"/>
    </xf>
    <xf numFmtId="0" fontId="3" fillId="0" borderId="0" xfId="0" applyFont="1" applyFill="1" applyBorder="1" applyAlignment="1">
      <alignment horizontal="left" vertical="top"/>
    </xf>
    <xf numFmtId="0" fontId="11" fillId="0" borderId="0" xfId="0" applyFont="1" applyFill="1"/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49" fontId="10" fillId="2" borderId="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/>
    <xf numFmtId="0" fontId="13" fillId="0" borderId="0" xfId="0" applyFont="1" applyFill="1"/>
    <xf numFmtId="0" fontId="20" fillId="0" borderId="0" xfId="0" applyFont="1" applyProtection="1"/>
    <xf numFmtId="0" fontId="20" fillId="0" borderId="0" xfId="0" applyFont="1" applyAlignment="1" applyProtection="1"/>
    <xf numFmtId="0" fontId="20" fillId="0" borderId="0" xfId="0" applyFont="1" applyFill="1" applyBorder="1" applyAlignment="1" applyProtection="1"/>
    <xf numFmtId="0" fontId="20" fillId="0" borderId="0" xfId="0" applyFont="1" applyAlignment="1">
      <alignment horizontal="center"/>
    </xf>
    <xf numFmtId="0" fontId="20" fillId="0" borderId="0" xfId="0" applyFont="1" applyAlignment="1" applyProtection="1">
      <alignment horizontal="left"/>
    </xf>
    <xf numFmtId="0" fontId="20" fillId="0" borderId="0" xfId="0" applyFont="1" applyAlignment="1" applyProtection="1">
      <alignment horizontal="center"/>
    </xf>
    <xf numFmtId="0" fontId="20" fillId="0" borderId="0" xfId="0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 wrapText="1"/>
    </xf>
    <xf numFmtId="0" fontId="13" fillId="0" borderId="0" xfId="0" applyFont="1" applyAlignment="1" applyProtection="1">
      <alignment horizontal="center" vertical="center" wrapText="1"/>
    </xf>
    <xf numFmtId="0" fontId="13" fillId="0" borderId="0" xfId="0" applyFont="1" applyProtection="1"/>
    <xf numFmtId="0" fontId="11" fillId="4" borderId="0" xfId="0" applyFont="1" applyFill="1" applyProtection="1"/>
    <xf numFmtId="0" fontId="21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vertical="top" wrapText="1"/>
    </xf>
    <xf numFmtId="0" fontId="0" fillId="0" borderId="4" xfId="0" applyBorder="1" applyProtection="1"/>
    <xf numFmtId="0" fontId="8" fillId="0" borderId="4" xfId="0" applyFont="1" applyBorder="1" applyProtection="1"/>
    <xf numFmtId="0" fontId="8" fillId="0" borderId="12" xfId="0" applyFont="1" applyBorder="1" applyProtection="1"/>
    <xf numFmtId="0" fontId="20" fillId="0" borderId="0" xfId="0" applyNumberFormat="1" applyFont="1" applyFill="1" applyBorder="1" applyAlignment="1" applyProtection="1">
      <alignment horizontal="center"/>
    </xf>
    <xf numFmtId="0" fontId="12" fillId="0" borderId="0" xfId="0" applyFont="1" applyProtection="1"/>
    <xf numFmtId="0" fontId="22" fillId="0" borderId="0" xfId="0" applyFont="1" applyBorder="1" applyAlignment="1" applyProtection="1">
      <alignment wrapText="1"/>
    </xf>
    <xf numFmtId="0" fontId="23" fillId="0" borderId="0" xfId="0" applyFont="1" applyBorder="1" applyAlignment="1" applyProtection="1">
      <alignment vertical="top"/>
    </xf>
    <xf numFmtId="49" fontId="7" fillId="2" borderId="1" xfId="0" applyNumberFormat="1" applyFont="1" applyFill="1" applyBorder="1" applyAlignment="1" applyProtection="1">
      <alignment horizontal="left" vertical="center"/>
      <protection locked="0"/>
    </xf>
    <xf numFmtId="164" fontId="10" fillId="2" borderId="3" xfId="0" applyNumberFormat="1" applyFont="1" applyFill="1" applyBorder="1" applyAlignment="1" applyProtection="1">
      <alignment horizontal="center" vertical="center"/>
      <protection locked="0"/>
    </xf>
    <xf numFmtId="164" fontId="10" fillId="5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49" fontId="7" fillId="2" borderId="1" xfId="0" applyNumberFormat="1" applyFont="1" applyFill="1" applyBorder="1" applyAlignment="1" applyProtection="1">
      <alignment horizontal="left" vertical="center"/>
      <protection locked="0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center"/>
    </xf>
    <xf numFmtId="0" fontId="3" fillId="0" borderId="2" xfId="0" applyFont="1" applyBorder="1" applyAlignment="1" applyProtection="1">
      <alignment horizontal="left" vertical="top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wrapText="1"/>
    </xf>
    <xf numFmtId="49" fontId="7" fillId="2" borderId="1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</xf>
    <xf numFmtId="49" fontId="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 indent="4"/>
    </xf>
    <xf numFmtId="0" fontId="8" fillId="0" borderId="0" xfId="0" applyFont="1" applyAlignment="1" applyProtection="1">
      <alignment horizontal="left"/>
    </xf>
    <xf numFmtId="0" fontId="7" fillId="0" borderId="1" xfId="0" applyFont="1" applyFill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top"/>
    </xf>
    <xf numFmtId="0" fontId="10" fillId="0" borderId="5" xfId="0" applyFont="1" applyBorder="1" applyAlignment="1" applyProtection="1">
      <alignment horizontal="left"/>
    </xf>
    <xf numFmtId="0" fontId="10" fillId="0" borderId="0" xfId="0" applyFont="1" applyAlignment="1" applyProtection="1">
      <alignment horizontal="left"/>
    </xf>
    <xf numFmtId="166" fontId="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</xf>
    <xf numFmtId="49" fontId="7" fillId="2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wrapText="1"/>
    </xf>
    <xf numFmtId="0" fontId="0" fillId="0" borderId="0" xfId="0" applyAlignment="1" applyProtection="1">
      <alignment horizontal="left" vertical="top" wrapText="1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vertical="top"/>
    </xf>
    <xf numFmtId="0" fontId="0" fillId="0" borderId="0" xfId="0" applyAlignment="1">
      <alignment horizontal="left" vertical="top" wrapText="1"/>
    </xf>
    <xf numFmtId="0" fontId="8" fillId="0" borderId="0" xfId="0" applyFont="1" applyBorder="1" applyAlignment="1" applyProtection="1">
      <alignment horizontal="left" vertical="top" wrapText="1" indent="3"/>
    </xf>
    <xf numFmtId="0" fontId="8" fillId="0" borderId="13" xfId="0" applyFont="1" applyBorder="1" applyAlignment="1" applyProtection="1">
      <alignment horizontal="left" vertical="top" wrapText="1" indent="3"/>
    </xf>
    <xf numFmtId="0" fontId="8" fillId="0" borderId="8" xfId="0" applyFont="1" applyBorder="1" applyAlignment="1" applyProtection="1">
      <alignment horizontal="left" vertical="top" wrapText="1" indent="3"/>
    </xf>
    <xf numFmtId="0" fontId="8" fillId="0" borderId="9" xfId="0" applyFont="1" applyBorder="1" applyAlignment="1" applyProtection="1">
      <alignment horizontal="left" vertical="top" wrapText="1" indent="3"/>
    </xf>
    <xf numFmtId="0" fontId="0" fillId="0" borderId="24" xfId="0" applyBorder="1" applyAlignment="1" applyProtection="1">
      <alignment horizontal="left" vertical="top" wrapText="1"/>
    </xf>
    <xf numFmtId="0" fontId="0" fillId="0" borderId="25" xfId="0" applyBorder="1" applyAlignment="1" applyProtection="1">
      <alignment horizontal="left" vertical="top" wrapText="1"/>
    </xf>
    <xf numFmtId="0" fontId="0" fillId="0" borderId="26" xfId="0" applyBorder="1" applyAlignment="1" applyProtection="1">
      <alignment horizontal="left" vertical="top" wrapText="1"/>
    </xf>
    <xf numFmtId="0" fontId="0" fillId="0" borderId="27" xfId="0" applyBorder="1" applyAlignment="1" applyProtection="1">
      <alignment horizontal="left" vertical="top" wrapText="1"/>
    </xf>
    <xf numFmtId="0" fontId="0" fillId="0" borderId="28" xfId="0" applyBorder="1" applyAlignment="1" applyProtection="1">
      <alignment horizontal="left" vertical="top" wrapText="1"/>
    </xf>
    <xf numFmtId="0" fontId="0" fillId="0" borderId="29" xfId="0" applyBorder="1" applyAlignment="1" applyProtection="1">
      <alignment horizontal="left" vertical="top" wrapText="1"/>
    </xf>
    <xf numFmtId="0" fontId="0" fillId="0" borderId="30" xfId="0" applyBorder="1" applyAlignment="1" applyProtection="1">
      <alignment horizontal="left" vertical="top" wrapText="1"/>
    </xf>
    <xf numFmtId="0" fontId="0" fillId="0" borderId="31" xfId="0" applyBorder="1" applyAlignment="1" applyProtection="1">
      <alignment horizontal="left" vertical="top" wrapText="1"/>
    </xf>
    <xf numFmtId="0" fontId="0" fillId="0" borderId="32" xfId="0" applyBorder="1" applyAlignment="1" applyProtection="1">
      <alignment horizontal="left" vertical="top" wrapText="1"/>
    </xf>
    <xf numFmtId="0" fontId="8" fillId="0" borderId="12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</xf>
    <xf numFmtId="0" fontId="8" fillId="0" borderId="5" xfId="0" applyFont="1" applyBorder="1" applyAlignment="1" applyProtection="1">
      <alignment horizontal="left"/>
    </xf>
    <xf numFmtId="0" fontId="0" fillId="0" borderId="0" xfId="0" applyAlignment="1" applyProtection="1">
      <alignment horizontal="left" vertical="top"/>
    </xf>
    <xf numFmtId="0" fontId="3" fillId="0" borderId="0" xfId="0" applyFont="1" applyFill="1" applyBorder="1" applyAlignment="1">
      <alignment horizontal="left" vertical="top"/>
    </xf>
    <xf numFmtId="49" fontId="10" fillId="0" borderId="23" xfId="0" applyNumberFormat="1" applyFont="1" applyFill="1" applyBorder="1" applyAlignment="1">
      <alignment horizontal="left" wrapText="1"/>
    </xf>
    <xf numFmtId="49" fontId="10" fillId="0" borderId="23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49" fontId="8" fillId="0" borderId="23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164" fontId="10" fillId="0" borderId="21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0" fillId="0" borderId="33" xfId="0" applyBorder="1" applyAlignment="1" applyProtection="1">
      <alignment horizontal="left" vertical="top" wrapText="1"/>
    </xf>
    <xf numFmtId="0" fontId="0" fillId="0" borderId="34" xfId="0" applyBorder="1" applyAlignment="1" applyProtection="1">
      <alignment horizontal="left" vertical="top" wrapText="1"/>
    </xf>
    <xf numFmtId="0" fontId="0" fillId="0" borderId="35" xfId="0" applyBorder="1" applyAlignment="1" applyProtection="1">
      <alignment horizontal="left" vertical="top" wrapText="1"/>
    </xf>
    <xf numFmtId="0" fontId="0" fillId="0" borderId="36" xfId="0" applyBorder="1" applyAlignment="1" applyProtection="1">
      <alignment horizontal="left" vertical="top" wrapText="1"/>
    </xf>
    <xf numFmtId="0" fontId="0" fillId="0" borderId="37" xfId="0" applyBorder="1" applyAlignment="1" applyProtection="1">
      <alignment horizontal="left" vertical="top" wrapText="1"/>
    </xf>
    <xf numFmtId="0" fontId="0" fillId="0" borderId="38" xfId="0" applyBorder="1" applyAlignment="1" applyProtection="1">
      <alignment horizontal="left" vertical="top" wrapText="1"/>
    </xf>
    <xf numFmtId="0" fontId="0" fillId="0" borderId="39" xfId="0" applyBorder="1" applyAlignment="1" applyProtection="1">
      <alignment horizontal="left" vertical="top" wrapText="1"/>
    </xf>
    <xf numFmtId="0" fontId="0" fillId="0" borderId="40" xfId="0" applyBorder="1" applyAlignment="1" applyProtection="1">
      <alignment horizontal="left" vertical="top" wrapText="1"/>
    </xf>
    <xf numFmtId="0" fontId="0" fillId="0" borderId="41" xfId="0" applyBorder="1" applyAlignment="1" applyProtection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165" fontId="7" fillId="0" borderId="1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8" fillId="0" borderId="5" xfId="0" applyFont="1" applyBorder="1" applyAlignment="1" applyProtection="1">
      <alignment horizontal="left" vertical="top" wrapText="1" indent="1"/>
    </xf>
    <xf numFmtId="0" fontId="8" fillId="0" borderId="6" xfId="0" applyFont="1" applyBorder="1" applyAlignment="1" applyProtection="1">
      <alignment horizontal="left" vertical="top" wrapText="1" indent="1"/>
    </xf>
    <xf numFmtId="0" fontId="8" fillId="0" borderId="0" xfId="0" applyFont="1" applyBorder="1" applyAlignment="1" applyProtection="1">
      <alignment horizontal="left" vertical="top" wrapText="1" indent="1"/>
    </xf>
    <xf numFmtId="0" fontId="8" fillId="0" borderId="13" xfId="0" applyFont="1" applyBorder="1" applyAlignment="1" applyProtection="1">
      <alignment horizontal="left" vertical="top" wrapText="1" indent="1"/>
    </xf>
    <xf numFmtId="0" fontId="8" fillId="0" borderId="8" xfId="0" applyFont="1" applyBorder="1" applyAlignment="1" applyProtection="1">
      <alignment horizontal="left" vertical="top" wrapText="1" indent="1"/>
    </xf>
    <xf numFmtId="0" fontId="8" fillId="0" borderId="9" xfId="0" applyFont="1" applyBorder="1" applyAlignment="1" applyProtection="1">
      <alignment horizontal="left" vertical="top" wrapText="1" inden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$AA$26" lockText="1" noThreeD="1"/>
</file>

<file path=xl/ctrlProps/ctrlProp10.xml><?xml version="1.0" encoding="utf-8"?>
<formControlPr xmlns="http://schemas.microsoft.com/office/spreadsheetml/2009/9/main" objectType="Radio" firstButton="1" fmlaLink="'Prijavni obrazec za zbornico'!$AA$26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6</xdr:col>
      <xdr:colOff>8282</xdr:colOff>
      <xdr:row>30</xdr:row>
      <xdr:rowOff>19050</xdr:rowOff>
    </xdr:to>
    <xdr:sp macro="" textlink="">
      <xdr:nvSpPr>
        <xdr:cNvPr id="2" name="Pravokotnik: zaokroženi vogali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5739848"/>
          <a:ext cx="9268239" cy="2147680"/>
        </a:xfrm>
        <a:prstGeom prst="roundRect">
          <a:avLst>
            <a:gd name="adj" fmla="val 1892"/>
          </a:avLst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25</xdr:row>
          <xdr:rowOff>257175</xdr:rowOff>
        </xdr:from>
        <xdr:to>
          <xdr:col>1</xdr:col>
          <xdr:colOff>333375</xdr:colOff>
          <xdr:row>25</xdr:row>
          <xdr:rowOff>495300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41</xdr:row>
          <xdr:rowOff>9525</xdr:rowOff>
        </xdr:from>
        <xdr:to>
          <xdr:col>3</xdr:col>
          <xdr:colOff>0</xdr:colOff>
          <xdr:row>43</xdr:row>
          <xdr:rowOff>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0" tIns="0" rIns="0" bIns="0" anchor="ctr" upright="1"/>
            <a:lstStyle/>
            <a:p>
              <a:pPr algn="ctr" rtl="0">
                <a:defRPr sz="1000"/>
              </a:pPr>
              <a:r>
                <a:rPr lang="sl-SI" sz="1000" b="0" i="0" u="none" strike="noStrike" baseline="0">
                  <a:solidFill>
                    <a:srgbClr val="339966"/>
                  </a:solidFill>
                  <a:latin typeface="Calibri"/>
                  <a:cs typeface="Calibri"/>
                </a:rPr>
                <a:t>Dodaj nov vnos za vajenca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41</xdr:row>
          <xdr:rowOff>9525</xdr:rowOff>
        </xdr:from>
        <xdr:to>
          <xdr:col>5</xdr:col>
          <xdr:colOff>0</xdr:colOff>
          <xdr:row>43</xdr:row>
          <xdr:rowOff>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sl-SI" sz="1000" b="0" i="0" u="none" strike="noStrike" baseline="0">
                  <a:solidFill>
                    <a:srgbClr val="3366FF"/>
                  </a:solidFill>
                  <a:latin typeface="Calibri"/>
                  <a:cs typeface="Calibri"/>
                </a:rPr>
                <a:t>Dodaj večje število novih vnosov za vajence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1685925</xdr:colOff>
          <xdr:row>70</xdr:row>
          <xdr:rowOff>190500</xdr:rowOff>
        </xdr:from>
        <xdr:to>
          <xdr:col>4</xdr:col>
          <xdr:colOff>419100</xdr:colOff>
          <xdr:row>72</xdr:row>
          <xdr:rowOff>180975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sl-SI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Shrani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838200</xdr:colOff>
          <xdr:row>71</xdr:row>
          <xdr:rowOff>0</xdr:rowOff>
        </xdr:from>
        <xdr:to>
          <xdr:col>5</xdr:col>
          <xdr:colOff>57150</xdr:colOff>
          <xdr:row>73</xdr:row>
          <xdr:rowOff>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sl-SI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Natisni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466725</xdr:colOff>
          <xdr:row>70</xdr:row>
          <xdr:rowOff>190500</xdr:rowOff>
        </xdr:from>
        <xdr:to>
          <xdr:col>5</xdr:col>
          <xdr:colOff>1781175</xdr:colOff>
          <xdr:row>72</xdr:row>
          <xdr:rowOff>180975</xdr:rowOff>
        </xdr:to>
        <xdr:sp macro="" textlink="">
          <xdr:nvSpPr>
            <xdr:cNvPr id="1041" name="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sl-SI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Pošlji po e-pošti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25</xdr:row>
          <xdr:rowOff>266700</xdr:rowOff>
        </xdr:from>
        <xdr:to>
          <xdr:col>4</xdr:col>
          <xdr:colOff>361950</xdr:colOff>
          <xdr:row>25</xdr:row>
          <xdr:rowOff>504825</xdr:rowOff>
        </xdr:to>
        <xdr:sp macro="" textlink="">
          <xdr:nvSpPr>
            <xdr:cNvPr id="1197" name="Option Button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142875</xdr:colOff>
      <xdr:row>88</xdr:row>
      <xdr:rowOff>123825</xdr:rowOff>
    </xdr:from>
    <xdr:to>
      <xdr:col>1</xdr:col>
      <xdr:colOff>85773</xdr:colOff>
      <xdr:row>90</xdr:row>
      <xdr:rowOff>152457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" y="25279350"/>
          <a:ext cx="342948" cy="40963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40</xdr:row>
          <xdr:rowOff>9525</xdr:rowOff>
        </xdr:from>
        <xdr:to>
          <xdr:col>13</xdr:col>
          <xdr:colOff>0</xdr:colOff>
          <xdr:row>41</xdr:row>
          <xdr:rowOff>0</xdr:rowOff>
        </xdr:to>
        <xdr:sp macro="" textlink="">
          <xdr:nvSpPr>
            <xdr:cNvPr id="1939" name="Button 915" descr="Izbriše celotno vrstico. " hidden="1">
              <a:extLst>
                <a:ext uri="{63B3BB69-23CF-44E3-9099-C40C66FF867C}">
                  <a14:compatExt spid="_x0000_s1939"/>
                </a:ext>
                <a:ext uri="{FF2B5EF4-FFF2-40B4-BE49-F238E27FC236}">
                  <a16:creationId xmlns:a16="http://schemas.microsoft.com/office/drawing/2014/main" id="{00000000-0008-0000-0000-00009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sl-SI" sz="1000" b="0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IZBRIŠI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4</xdr:row>
          <xdr:rowOff>9525</xdr:rowOff>
        </xdr:from>
        <xdr:to>
          <xdr:col>13</xdr:col>
          <xdr:colOff>0</xdr:colOff>
          <xdr:row>5</xdr:row>
          <xdr:rowOff>0</xdr:rowOff>
        </xdr:to>
        <xdr:sp macro="" textlink="">
          <xdr:nvSpPr>
            <xdr:cNvPr id="9227" name="Button 11" descr="Izbriše celotno vrstico. 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5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sl-SI" sz="1000" b="0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IZBRIŠI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5</xdr:row>
      <xdr:rowOff>47625</xdr:rowOff>
    </xdr:from>
    <xdr:to>
      <xdr:col>12</xdr:col>
      <xdr:colOff>457201</xdr:colOff>
      <xdr:row>15</xdr:row>
      <xdr:rowOff>76200</xdr:rowOff>
    </xdr:to>
    <xdr:sp macro="" textlink="">
      <xdr:nvSpPr>
        <xdr:cNvPr id="13" name="Pravokotnik: zaokroženi vogali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>
          <a:off x="1" y="971550"/>
          <a:ext cx="5581650" cy="1724025"/>
        </a:xfrm>
        <a:prstGeom prst="roundRect">
          <a:avLst>
            <a:gd name="adj" fmla="val 1892"/>
          </a:avLst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1</xdr:col>
      <xdr:colOff>9525</xdr:colOff>
      <xdr:row>12</xdr:row>
      <xdr:rowOff>0</xdr:rowOff>
    </xdr:from>
    <xdr:to>
      <xdr:col>12</xdr:col>
      <xdr:colOff>9525</xdr:colOff>
      <xdr:row>15</xdr:row>
      <xdr:rowOff>9525</xdr:rowOff>
    </xdr:to>
    <xdr:sp macro="" textlink="">
      <xdr:nvSpPr>
        <xdr:cNvPr id="14" name="Pravokotnik: zaokroženi vogali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>
        <a:xfrm>
          <a:off x="104775" y="2124075"/>
          <a:ext cx="5076825" cy="504825"/>
        </a:xfrm>
        <a:prstGeom prst="roundRect">
          <a:avLst>
            <a:gd name="adj" fmla="val 13367"/>
          </a:avLst>
        </a:prstGeom>
        <a:noFill/>
        <a:ln>
          <a:solidFill>
            <a:schemeClr val="bg1">
              <a:lumMod val="6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12</xdr:col>
      <xdr:colOff>457200</xdr:colOff>
      <xdr:row>30</xdr:row>
      <xdr:rowOff>19050</xdr:rowOff>
    </xdr:to>
    <xdr:sp macro="" textlink="">
      <xdr:nvSpPr>
        <xdr:cNvPr id="5" name="Pravokotnik: zaokroženi vogali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0" y="5734050"/>
          <a:ext cx="5581650" cy="2238375"/>
        </a:xfrm>
        <a:prstGeom prst="roundRect">
          <a:avLst>
            <a:gd name="adj" fmla="val 1892"/>
          </a:avLst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0</xdr:col>
      <xdr:colOff>1</xdr:colOff>
      <xdr:row>37</xdr:row>
      <xdr:rowOff>10205</xdr:rowOff>
    </xdr:from>
    <xdr:to>
      <xdr:col>12</xdr:col>
      <xdr:colOff>457201</xdr:colOff>
      <xdr:row>47</xdr:row>
      <xdr:rowOff>78241</xdr:rowOff>
    </xdr:to>
    <xdr:sp macro="" textlink="">
      <xdr:nvSpPr>
        <xdr:cNvPr id="3" name="Pravokotnik: zaokroženi vogali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" y="9201830"/>
          <a:ext cx="5600700" cy="1763486"/>
        </a:xfrm>
        <a:prstGeom prst="roundRect">
          <a:avLst>
            <a:gd name="adj" fmla="val 1892"/>
          </a:avLst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1</xdr:col>
      <xdr:colOff>9525</xdr:colOff>
      <xdr:row>43</xdr:row>
      <xdr:rowOff>0</xdr:rowOff>
    </xdr:from>
    <xdr:to>
      <xdr:col>11</xdr:col>
      <xdr:colOff>542924</xdr:colOff>
      <xdr:row>47</xdr:row>
      <xdr:rowOff>0</xdr:rowOff>
    </xdr:to>
    <xdr:sp macro="" textlink="">
      <xdr:nvSpPr>
        <xdr:cNvPr id="4" name="Pravokotnik: zaokroženi vogali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04775" y="10372725"/>
          <a:ext cx="5038724" cy="514350"/>
        </a:xfrm>
        <a:prstGeom prst="roundRect">
          <a:avLst>
            <a:gd name="adj" fmla="val 13367"/>
          </a:avLst>
        </a:prstGeom>
        <a:noFill/>
        <a:ln>
          <a:solidFill>
            <a:schemeClr val="bg1">
              <a:lumMod val="6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25</xdr:row>
          <xdr:rowOff>257175</xdr:rowOff>
        </xdr:from>
        <xdr:to>
          <xdr:col>1</xdr:col>
          <xdr:colOff>266700</xdr:colOff>
          <xdr:row>25</xdr:row>
          <xdr:rowOff>495300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7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25</xdr:row>
          <xdr:rowOff>266700</xdr:rowOff>
        </xdr:from>
        <xdr:to>
          <xdr:col>7</xdr:col>
          <xdr:colOff>276225</xdr:colOff>
          <xdr:row>25</xdr:row>
          <xdr:rowOff>504825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7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38100</xdr:colOff>
      <xdr:row>86</xdr:row>
      <xdr:rowOff>133350</xdr:rowOff>
    </xdr:from>
    <xdr:to>
      <xdr:col>2</xdr:col>
      <xdr:colOff>76248</xdr:colOff>
      <xdr:row>88</xdr:row>
      <xdr:rowOff>161982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3350" y="25117425"/>
          <a:ext cx="342948" cy="409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9.xml"/><Relationship Id="rId4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30FFC-68A1-4DD0-800A-99569B31BA42}">
  <sheetPr codeName="List1"/>
  <dimension ref="A1:BT107"/>
  <sheetViews>
    <sheetView showGridLines="0" tabSelected="1" zoomScaleNormal="100" workbookViewId="0">
      <selection activeCell="A6" sqref="A6:F6"/>
    </sheetView>
  </sheetViews>
  <sheetFormatPr defaultRowHeight="15" x14ac:dyDescent="0.25"/>
  <cols>
    <col min="1" max="1" width="6" style="42" customWidth="1"/>
    <col min="2" max="3" width="25.5703125" style="42" customWidth="1"/>
    <col min="4" max="4" width="13.42578125" style="42" customWidth="1"/>
    <col min="5" max="5" width="31.5703125" style="42" customWidth="1"/>
    <col min="6" max="6" width="36.7109375" style="42" customWidth="1"/>
    <col min="7" max="7" width="11.85546875" style="42" customWidth="1"/>
    <col min="8" max="10" width="7.7109375" style="42" customWidth="1"/>
    <col min="11" max="11" width="13.28515625" style="42" customWidth="1"/>
    <col min="12" max="12" width="10.42578125" style="42" customWidth="1"/>
    <col min="13" max="13" width="9.140625" style="42" customWidth="1"/>
    <col min="14" max="15" width="10.42578125" style="42" customWidth="1"/>
    <col min="16" max="16" width="4.5703125" style="43" customWidth="1"/>
    <col min="17" max="19" width="10.42578125" style="43" customWidth="1"/>
    <col min="20" max="24" width="10.42578125" style="42" customWidth="1"/>
    <col min="25" max="26" width="9.140625" style="42"/>
    <col min="27" max="28" width="9.140625" style="42" hidden="1" customWidth="1"/>
    <col min="29" max="29" width="9.5703125" style="42" bestFit="1" customWidth="1"/>
    <col min="30" max="30" width="9.5703125" style="42" customWidth="1"/>
    <col min="31" max="31" width="9.5703125" style="42" bestFit="1" customWidth="1"/>
    <col min="32" max="40" width="9.140625" style="42"/>
    <col min="41" max="41" width="9.140625" style="42" customWidth="1"/>
    <col min="42" max="48" width="9.140625" style="42"/>
    <col min="49" max="49" width="10.7109375" style="42" customWidth="1"/>
    <col min="50" max="16384" width="9.140625" style="42"/>
  </cols>
  <sheetData>
    <row r="1" spans="1:44" ht="18.75" x14ac:dyDescent="0.25">
      <c r="A1" s="189" t="s">
        <v>137</v>
      </c>
      <c r="B1" s="189"/>
      <c r="C1" s="189"/>
      <c r="D1" s="189"/>
      <c r="E1" s="189"/>
      <c r="F1" s="189"/>
      <c r="G1" s="90"/>
      <c r="H1" s="125" t="str">
        <f>IF(L15="","","Spodaj so z rdečo izpisani opisi morebitnih napak pri vnosu podatkov o vlagatelju: ")</f>
        <v/>
      </c>
      <c r="I1" s="90"/>
      <c r="J1" s="90"/>
      <c r="K1" s="90"/>
      <c r="L1" s="90"/>
      <c r="M1" s="90"/>
      <c r="N1" s="90"/>
      <c r="U1" s="87">
        <f>ROW(A40)</f>
        <v>40</v>
      </c>
      <c r="V1" s="87">
        <v>1</v>
      </c>
      <c r="W1" s="143" t="s">
        <v>88</v>
      </c>
      <c r="X1" s="143" t="s">
        <v>89</v>
      </c>
      <c r="Y1" s="143" t="s">
        <v>78</v>
      </c>
      <c r="Z1" s="143" t="s">
        <v>79</v>
      </c>
      <c r="AC1" s="143" t="s">
        <v>90</v>
      </c>
      <c r="AD1" s="143" t="s">
        <v>80</v>
      </c>
      <c r="AE1" s="143" t="s">
        <v>81</v>
      </c>
      <c r="AF1" s="143" t="s">
        <v>82</v>
      </c>
      <c r="AG1" s="143" t="s">
        <v>83</v>
      </c>
      <c r="AH1" s="143" t="s">
        <v>84</v>
      </c>
      <c r="AI1" s="143" t="s">
        <v>91</v>
      </c>
      <c r="AJ1" s="143" t="s">
        <v>92</v>
      </c>
      <c r="AK1" s="143" t="s">
        <v>93</v>
      </c>
      <c r="AL1" s="143"/>
      <c r="AM1" s="143"/>
      <c r="AN1" s="143"/>
      <c r="AO1" s="143"/>
      <c r="AP1" s="143" t="s">
        <v>116</v>
      </c>
      <c r="AQ1" s="143" t="s">
        <v>113</v>
      </c>
      <c r="AR1" s="143" t="s">
        <v>114</v>
      </c>
    </row>
    <row r="2" spans="1:44" ht="18.75" x14ac:dyDescent="0.25">
      <c r="A2" s="189" t="s">
        <v>136</v>
      </c>
      <c r="B2" s="189"/>
      <c r="C2" s="189"/>
      <c r="D2" s="189"/>
      <c r="E2" s="189"/>
      <c r="F2" s="189"/>
      <c r="G2" s="90"/>
      <c r="H2" s="90"/>
      <c r="I2" s="90"/>
      <c r="J2" s="90"/>
      <c r="K2" s="90"/>
      <c r="L2" s="90"/>
      <c r="M2" s="90"/>
      <c r="N2" s="90"/>
      <c r="V2" s="87">
        <f>U1+1</f>
        <v>41</v>
      </c>
      <c r="W2" s="143" t="str">
        <f>W$1&amp;$V2</f>
        <v>N41</v>
      </c>
      <c r="X2" s="143" t="str">
        <f t="shared" ref="X2:Z3" si="0">X$1&amp;$V2</f>
        <v>O41</v>
      </c>
      <c r="Y2" s="143" t="str">
        <f t="shared" si="0"/>
        <v>D41</v>
      </c>
      <c r="Z2" s="143" t="str">
        <f t="shared" si="0"/>
        <v>E41</v>
      </c>
      <c r="AC2" s="143" t="str">
        <f t="shared" ref="AC2:AK3" si="1">AC$1&amp;$V2</f>
        <v>P41</v>
      </c>
      <c r="AD2" s="143" t="str">
        <f t="shared" si="1"/>
        <v>G41</v>
      </c>
      <c r="AE2" s="143" t="str">
        <f t="shared" si="1"/>
        <v>H41</v>
      </c>
      <c r="AF2" s="143" t="str">
        <f t="shared" si="1"/>
        <v>I41</v>
      </c>
      <c r="AG2" s="143" t="str">
        <f t="shared" si="1"/>
        <v>J41</v>
      </c>
      <c r="AH2" s="143" t="str">
        <f t="shared" si="1"/>
        <v>K41</v>
      </c>
      <c r="AI2" s="143" t="str">
        <f t="shared" si="1"/>
        <v>AI41</v>
      </c>
      <c r="AJ2" s="143" t="str">
        <f t="shared" si="1"/>
        <v>AJ41</v>
      </c>
      <c r="AK2" s="143" t="str">
        <f t="shared" si="1"/>
        <v>AK41</v>
      </c>
      <c r="AL2" s="143"/>
      <c r="AM2" s="143"/>
      <c r="AN2" s="143"/>
      <c r="AO2" s="143"/>
      <c r="AP2" s="143" t="str">
        <f t="shared" ref="AP2:AR3" si="2">AP$1&amp;$V2</f>
        <v>AP41</v>
      </c>
      <c r="AQ2" s="143" t="str">
        <f t="shared" si="2"/>
        <v>AQ41</v>
      </c>
      <c r="AR2" s="143" t="str">
        <f t="shared" si="2"/>
        <v>AR41</v>
      </c>
    </row>
    <row r="3" spans="1:44" ht="18.75" x14ac:dyDescent="0.25">
      <c r="A3" s="189" t="s">
        <v>0</v>
      </c>
      <c r="B3" s="189"/>
      <c r="C3" s="189"/>
      <c r="D3" s="189"/>
      <c r="E3" s="189"/>
      <c r="F3" s="189"/>
      <c r="G3" s="90"/>
      <c r="H3" s="90"/>
      <c r="I3" s="90"/>
      <c r="J3" s="90"/>
      <c r="K3" s="90"/>
      <c r="L3" s="90"/>
      <c r="M3" s="90"/>
      <c r="N3" s="90"/>
      <c r="V3" s="87">
        <f>U1+V1</f>
        <v>41</v>
      </c>
      <c r="W3" s="143" t="str">
        <f>W$1&amp;$V3</f>
        <v>N41</v>
      </c>
      <c r="X3" s="143" t="str">
        <f t="shared" si="0"/>
        <v>O41</v>
      </c>
      <c r="Y3" s="143" t="str">
        <f t="shared" si="0"/>
        <v>D41</v>
      </c>
      <c r="Z3" s="143" t="str">
        <f t="shared" si="0"/>
        <v>E41</v>
      </c>
      <c r="AC3" s="143" t="str">
        <f t="shared" si="1"/>
        <v>P41</v>
      </c>
      <c r="AD3" s="143" t="str">
        <f t="shared" si="1"/>
        <v>G41</v>
      </c>
      <c r="AE3" s="143" t="str">
        <f t="shared" si="1"/>
        <v>H41</v>
      </c>
      <c r="AF3" s="143" t="str">
        <f t="shared" si="1"/>
        <v>I41</v>
      </c>
      <c r="AG3" s="143" t="str">
        <f t="shared" si="1"/>
        <v>J41</v>
      </c>
      <c r="AH3" s="143" t="str">
        <f t="shared" si="1"/>
        <v>K41</v>
      </c>
      <c r="AI3" s="143" t="str">
        <f t="shared" si="1"/>
        <v>AI41</v>
      </c>
      <c r="AJ3" s="143" t="str">
        <f t="shared" si="1"/>
        <v>AJ41</v>
      </c>
      <c r="AK3" s="143" t="str">
        <f t="shared" si="1"/>
        <v>AK41</v>
      </c>
      <c r="AL3" s="143"/>
      <c r="AM3" s="143"/>
      <c r="AN3" s="143"/>
      <c r="AO3" s="143"/>
      <c r="AP3" s="143" t="str">
        <f t="shared" si="2"/>
        <v>AP41</v>
      </c>
      <c r="AQ3" s="143" t="str">
        <f t="shared" si="2"/>
        <v>AQ41</v>
      </c>
      <c r="AR3" s="143" t="str">
        <f t="shared" si="2"/>
        <v>AR41</v>
      </c>
    </row>
    <row r="4" spans="1:44" ht="39.75" customHeight="1" x14ac:dyDescent="0.25">
      <c r="A4" s="176" t="s">
        <v>138</v>
      </c>
      <c r="B4" s="176"/>
      <c r="C4" s="176"/>
      <c r="D4" s="176"/>
      <c r="E4" s="176"/>
      <c r="F4" s="176"/>
      <c r="H4" s="193" t="s">
        <v>168</v>
      </c>
      <c r="I4" s="193"/>
      <c r="J4" s="193"/>
      <c r="K4" s="193"/>
      <c r="L4" s="193"/>
      <c r="M4" s="193"/>
      <c r="N4" s="193"/>
      <c r="O4" s="193"/>
      <c r="P4" s="193"/>
      <c r="V4" s="87"/>
    </row>
    <row r="5" spans="1:44" ht="15" customHeight="1" x14ac:dyDescent="0.25">
      <c r="A5" s="44"/>
      <c r="B5" s="44"/>
      <c r="H5" s="126"/>
    </row>
    <row r="6" spans="1:44" ht="15.75" x14ac:dyDescent="0.25">
      <c r="A6" s="183"/>
      <c r="B6" s="183"/>
      <c r="C6" s="183"/>
      <c r="D6" s="183"/>
      <c r="E6" s="183"/>
      <c r="F6" s="183"/>
      <c r="G6" s="144"/>
      <c r="H6" s="125" t="str">
        <f>IF(TRIM(CLEAN(A6))="","Vlagatelja izberite s spustnega seznama. ","")</f>
        <v xml:space="preserve">Vlagatelja izberite s spustnega seznama. </v>
      </c>
      <c r="I6" s="74"/>
      <c r="J6" s="74"/>
      <c r="K6" s="74"/>
      <c r="L6" s="74"/>
      <c r="M6" s="74"/>
      <c r="N6" s="74"/>
      <c r="O6" s="74"/>
    </row>
    <row r="7" spans="1:44" ht="19.5" customHeight="1" x14ac:dyDescent="0.25">
      <c r="A7" s="173" t="s">
        <v>139</v>
      </c>
      <c r="B7" s="173"/>
      <c r="C7" s="173"/>
      <c r="D7" s="173"/>
      <c r="E7" s="173"/>
      <c r="F7" s="173"/>
      <c r="G7" s="149" t="s">
        <v>121</v>
      </c>
      <c r="H7" s="125" t="str">
        <f>IF(AND(H6="",COUNTIF(vlagatelji!A:A,A6)=0),"Napačen naziv vlagatelja ali neupravičen vlagatelj. Vpisati je potrebno uradni polni naziv vlagatelja. ","")</f>
        <v/>
      </c>
      <c r="I7" s="57"/>
      <c r="J7" s="57"/>
      <c r="K7" s="57"/>
      <c r="L7" s="57"/>
      <c r="M7" s="57"/>
      <c r="N7" s="57"/>
    </row>
    <row r="8" spans="1:44" ht="15.75" x14ac:dyDescent="0.25">
      <c r="A8" s="183"/>
      <c r="B8" s="183"/>
      <c r="C8" s="183"/>
      <c r="D8" s="183"/>
      <c r="E8" s="183"/>
      <c r="F8" s="183"/>
      <c r="G8" s="144"/>
      <c r="H8" s="125"/>
      <c r="I8" s="74"/>
      <c r="J8" s="74"/>
      <c r="K8" s="74"/>
      <c r="L8" s="74"/>
      <c r="M8" s="74"/>
      <c r="N8" s="74"/>
    </row>
    <row r="9" spans="1:44" ht="18" customHeight="1" x14ac:dyDescent="0.25">
      <c r="A9" s="173" t="s">
        <v>1</v>
      </c>
      <c r="B9" s="173"/>
      <c r="C9" s="173"/>
      <c r="D9" s="173"/>
      <c r="E9" s="173"/>
      <c r="F9" s="173"/>
      <c r="G9" s="57"/>
      <c r="H9" s="57"/>
      <c r="I9" s="57"/>
      <c r="J9" s="57"/>
      <c r="K9" s="57"/>
      <c r="L9" s="57"/>
      <c r="M9" s="57"/>
      <c r="N9" s="57"/>
    </row>
    <row r="10" spans="1:44" ht="15.75" x14ac:dyDescent="0.25">
      <c r="A10" s="163"/>
      <c r="B10" s="74"/>
      <c r="C10" s="183"/>
      <c r="D10" s="183"/>
      <c r="E10" s="74"/>
      <c r="F10" s="74"/>
      <c r="G10" s="74"/>
      <c r="H10" s="125"/>
    </row>
    <row r="11" spans="1:44" ht="18.75" customHeight="1" x14ac:dyDescent="0.25">
      <c r="A11" s="57" t="s">
        <v>2</v>
      </c>
      <c r="B11" s="57"/>
      <c r="C11" s="192" t="s">
        <v>3</v>
      </c>
      <c r="D11" s="192"/>
      <c r="E11" s="47"/>
      <c r="F11" s="47"/>
      <c r="G11" s="149" t="s">
        <v>122</v>
      </c>
      <c r="H11" s="125" t="str">
        <f>IF(AND(LEN(TRIM(CLEAN(A12)))&gt;0,ISNUMBER(A12),OR(LEN(H15)&lt;7,LEN(H15)&gt;10)),"Napačna dolžina matične številke vlagatelja. ","")</f>
        <v/>
      </c>
    </row>
    <row r="12" spans="1:44" ht="15.75" x14ac:dyDescent="0.25">
      <c r="A12" s="172"/>
      <c r="B12" s="172"/>
      <c r="C12" s="74"/>
      <c r="D12" s="164"/>
      <c r="E12" s="163"/>
      <c r="F12" s="100"/>
      <c r="G12" s="149" t="s">
        <v>123</v>
      </c>
      <c r="H12" s="125" t="str">
        <f>IF(AND(A12&lt;&gt;"",H11="",COUNTIF(vlagatelji!B:B,LEFT(H15,7))=0),"Napačna matična številka vlagatelja ali neupravičen vlagatelj. ","")</f>
        <v/>
      </c>
      <c r="I12" s="72"/>
    </row>
    <row r="13" spans="1:44" ht="19.5" customHeight="1" x14ac:dyDescent="0.25">
      <c r="A13" s="166" t="s">
        <v>4</v>
      </c>
      <c r="B13" s="166"/>
      <c r="C13" s="47"/>
      <c r="D13" s="71" t="s">
        <v>67</v>
      </c>
      <c r="E13" s="89" t="s">
        <v>5</v>
      </c>
      <c r="F13" s="71"/>
      <c r="G13" s="149" t="s">
        <v>124</v>
      </c>
      <c r="H13" s="125" t="str">
        <f>IF(AND(E12&lt;&gt;"",H14="",COUNTIF(vlagatelji!C:C,J15)=0),"Napačna davčna številka vlagatelja ali neupravičen vlagatelj. ","")</f>
        <v/>
      </c>
    </row>
    <row r="14" spans="1:44" ht="15.75" x14ac:dyDescent="0.25">
      <c r="A14" s="172"/>
      <c r="B14" s="172"/>
      <c r="C14" s="172"/>
      <c r="D14" s="172"/>
      <c r="E14" s="74"/>
      <c r="F14" s="74"/>
      <c r="G14" s="149" t="s">
        <v>125</v>
      </c>
      <c r="H14" s="125" t="str">
        <f>IF(AND(LEN(TRIM(CLEAN(E12)))&gt;0,J15&lt;&gt;0,LEN(J15)&lt;&gt;8),"Napačna dolžina davčne številke vlagatelja. ","")</f>
        <v/>
      </c>
      <c r="I14" s="87"/>
      <c r="J14" s="87"/>
    </row>
    <row r="15" spans="1:44" ht="19.5" customHeight="1" x14ac:dyDescent="0.25">
      <c r="A15" s="166" t="s">
        <v>6</v>
      </c>
      <c r="B15" s="166"/>
      <c r="C15" s="166"/>
      <c r="D15" s="166"/>
      <c r="E15" s="57"/>
      <c r="F15" s="57"/>
      <c r="G15" s="87" t="str">
        <f>SUBSTITUTE(SUBSTITUTE(SUBSTITUTE(A12,"-",""),"–","")," ","")</f>
        <v/>
      </c>
      <c r="H15" s="87">
        <f>IF(ISNUMBER(VALUE(G15)),G15,0)</f>
        <v>0</v>
      </c>
      <c r="I15" s="87" t="str">
        <f>SUBSTITUTE(SUBSTITUTE(SUBSTITUTE(E12,"-",""),"–","")," ","")</f>
        <v/>
      </c>
      <c r="J15" s="87">
        <f>IF(ISNUMBER(VALUE(I15)),I15,0)</f>
        <v>0</v>
      </c>
      <c r="K15" s="87">
        <f>IF(AND(A12&lt;&gt;"",E12&lt;&gt;"",H11="",H12="",H14="",COUNTIF(vlagatelji!C:C,E12)&gt;0),VLOOKUP(A12,vlagatelji!B:C,2,0)-0,0)</f>
        <v>0</v>
      </c>
      <c r="L15" s="148" t="str">
        <f>H7&amp;H11&amp;H12&amp;H13&amp;H14&amp;H16&amp;H17&amp;H18&amp;H30</f>
        <v/>
      </c>
    </row>
    <row r="16" spans="1:44" ht="15.75" x14ac:dyDescent="0.25">
      <c r="A16" s="74" t="s">
        <v>66</v>
      </c>
      <c r="B16" s="172"/>
      <c r="C16" s="172"/>
      <c r="D16"/>
      <c r="E16" s="172"/>
      <c r="F16" s="172"/>
      <c r="G16" s="149" t="s">
        <v>126</v>
      </c>
      <c r="H16" s="125" t="str">
        <f>IF(AND(TRIM(CLEAN(B16))&lt;&gt;"",H17="",H18="",98-(TRUNC(H19/100)*100-INT(TRUNC(H19/100)*100/97)*97)-RIGHT(H19,2)&gt;0),"Napačna številka TRR vlagatelja. ","")</f>
        <v/>
      </c>
      <c r="I16" s="74"/>
      <c r="J16" s="74"/>
      <c r="K16" s="74"/>
      <c r="L16" s="74"/>
      <c r="M16" s="74"/>
      <c r="N16" s="74"/>
      <c r="O16" s="74"/>
    </row>
    <row r="17" spans="1:28" ht="19.5" customHeight="1" x14ac:dyDescent="0.25">
      <c r="A17" s="57"/>
      <c r="B17" s="173" t="s">
        <v>7</v>
      </c>
      <c r="C17" s="173"/>
      <c r="D17" s="57"/>
      <c r="E17" s="173" t="s">
        <v>8</v>
      </c>
      <c r="F17" s="173"/>
      <c r="G17" s="149" t="s">
        <v>127</v>
      </c>
      <c r="H17" s="125" t="str">
        <f>IF(OR(LEN(TRIM(CLEAN(B16)))=0,LEN(G19)=15),"","Napačna dolžina številke TRR vlagatelja. ")</f>
        <v/>
      </c>
      <c r="I17" s="57"/>
      <c r="J17" s="57"/>
      <c r="K17" s="57"/>
      <c r="L17" s="57"/>
      <c r="M17" s="57"/>
      <c r="N17" s="57"/>
      <c r="O17" s="57"/>
    </row>
    <row r="18" spans="1:28" ht="34.5" customHeight="1" x14ac:dyDescent="0.25">
      <c r="A18" s="176" t="s">
        <v>9</v>
      </c>
      <c r="B18" s="176"/>
      <c r="C18" s="176"/>
      <c r="D18" s="176"/>
      <c r="E18" s="176"/>
      <c r="F18" s="176"/>
      <c r="G18" s="149" t="s">
        <v>128</v>
      </c>
      <c r="H18" s="125" t="str">
        <f>IF(AND(TRIM(CLEAN(B16))&lt;&gt;"",H17="",H19=0),"Številka TRR vlagatelja vsebuje nedovoljene znake. ","")</f>
        <v/>
      </c>
    </row>
    <row r="19" spans="1:28" ht="14.25" customHeight="1" x14ac:dyDescent="0.25">
      <c r="A19" s="45"/>
      <c r="B19" s="45"/>
      <c r="G19" s="87" t="str">
        <f>SUBSTITUTE(SUBSTITUTE(SUBSTITUTE(SUBSTITUTE(SUBSTITUTE(TRIM(CLEAN(B16)),"-",""),"–","")," ",""),".",""),",","")</f>
        <v/>
      </c>
      <c r="H19" s="87">
        <f>IF(ISNUMBER(VALUE(G19)),G19,0)</f>
        <v>0</v>
      </c>
    </row>
    <row r="20" spans="1:28" ht="15.75" x14ac:dyDescent="0.25">
      <c r="A20" s="172"/>
      <c r="B20" s="172"/>
      <c r="C20" s="172"/>
      <c r="D20" s="172"/>
      <c r="E20" s="74"/>
      <c r="F20" s="159"/>
      <c r="G20" s="74"/>
      <c r="H20" s="74"/>
      <c r="I20" s="46"/>
      <c r="J20" s="56"/>
      <c r="K20" s="74"/>
      <c r="L20" s="74"/>
      <c r="M20" s="74"/>
      <c r="N20" s="74"/>
    </row>
    <row r="21" spans="1:28" ht="20.25" customHeight="1" x14ac:dyDescent="0.25">
      <c r="A21" s="166" t="s">
        <v>140</v>
      </c>
      <c r="B21" s="166"/>
      <c r="C21" s="166"/>
      <c r="D21" s="166"/>
      <c r="E21" s="57"/>
      <c r="F21" s="89" t="s">
        <v>141</v>
      </c>
      <c r="G21" s="100"/>
      <c r="H21" s="100"/>
      <c r="I21" s="101"/>
      <c r="J21" s="100"/>
      <c r="K21" s="100"/>
      <c r="L21" s="100"/>
      <c r="M21" s="100"/>
      <c r="N21" s="100"/>
    </row>
    <row r="22" spans="1:28" ht="15.75" x14ac:dyDescent="0.25">
      <c r="A22" s="172"/>
      <c r="B22" s="172"/>
      <c r="C22" s="74"/>
      <c r="D22" s="74"/>
    </row>
    <row r="23" spans="1:28" x14ac:dyDescent="0.25">
      <c r="A23" s="166" t="s">
        <v>142</v>
      </c>
      <c r="B23" s="166"/>
      <c r="C23" s="100"/>
      <c r="D23" s="100"/>
    </row>
    <row r="24" spans="1:28" ht="15.75" customHeight="1" x14ac:dyDescent="0.25"/>
    <row r="25" spans="1:28" ht="41.25" customHeight="1" x14ac:dyDescent="0.25">
      <c r="A25" s="48"/>
      <c r="B25" s="186" t="s">
        <v>27</v>
      </c>
      <c r="C25" s="186"/>
      <c r="D25" s="186"/>
      <c r="E25" s="186"/>
      <c r="F25" s="186"/>
      <c r="G25" s="58"/>
      <c r="H25" s="125"/>
      <c r="I25" s="58"/>
      <c r="J25" s="58"/>
      <c r="K25" s="58"/>
      <c r="L25" s="58"/>
      <c r="M25" s="58"/>
      <c r="N25" s="48"/>
    </row>
    <row r="26" spans="1:28" ht="60" customHeight="1" x14ac:dyDescent="0.25">
      <c r="A26" s="49"/>
      <c r="B26" s="175" t="s">
        <v>69</v>
      </c>
      <c r="C26" s="175"/>
      <c r="D26" s="50"/>
      <c r="E26" s="175" t="s">
        <v>24</v>
      </c>
      <c r="F26" s="175"/>
      <c r="G26" s="50"/>
      <c r="H26" s="125" t="str">
        <f>IF(AA26=0,"Izberite, ali želite, da vas obveščamo o izvajanju programa PUD 2018-2022. ","")</f>
        <v xml:space="preserve">Izberite, ali želite, da vas obveščamo o izvajanju programa PUD 2018-2022. </v>
      </c>
      <c r="I26" s="50"/>
      <c r="J26" s="50"/>
      <c r="K26" s="50"/>
      <c r="L26" s="50"/>
      <c r="M26" s="50"/>
      <c r="N26" s="50"/>
      <c r="Q26" s="113">
        <v>2</v>
      </c>
      <c r="AA26" s="114">
        <v>0</v>
      </c>
      <c r="AB26" s="114"/>
    </row>
    <row r="27" spans="1:28" ht="6" customHeight="1" x14ac:dyDescent="0.25">
      <c r="A27" s="49"/>
      <c r="B27" s="49"/>
      <c r="C27" s="51"/>
      <c r="D27" s="51"/>
      <c r="E27" s="51"/>
      <c r="F27" s="51"/>
      <c r="G27" s="52"/>
      <c r="H27" s="125"/>
      <c r="I27" s="51"/>
      <c r="J27" s="51"/>
      <c r="K27" s="51"/>
      <c r="L27" s="51"/>
      <c r="M27" s="51"/>
      <c r="N27" s="53"/>
    </row>
    <row r="28" spans="1:28" ht="15.75" x14ac:dyDescent="0.25">
      <c r="A28" s="54"/>
      <c r="B28" s="174"/>
      <c r="C28" s="174"/>
      <c r="D28" s="174"/>
      <c r="E28" s="55"/>
      <c r="F28" s="55"/>
      <c r="G28" s="55"/>
      <c r="H28" s="125" t="str">
        <f>IF(AND(TRIM(CLEAN(B28))="",AA26=1),"Vpišite elektronski naslov za obveščanje. ","")</f>
        <v/>
      </c>
      <c r="I28" s="56"/>
      <c r="J28" s="56"/>
      <c r="K28" s="56"/>
      <c r="L28" s="56"/>
      <c r="M28" s="56"/>
      <c r="N28" s="56"/>
    </row>
    <row r="29" spans="1:28" x14ac:dyDescent="0.25">
      <c r="A29" s="57"/>
      <c r="B29" s="166" t="s">
        <v>143</v>
      </c>
      <c r="C29" s="166"/>
      <c r="D29" s="166"/>
      <c r="E29" s="57"/>
      <c r="F29" s="57"/>
      <c r="G29" s="57"/>
      <c r="H29" s="158" t="str">
        <f>IF(AA26=0,"Ni podatka o tem, ali želite, da vas obveščamo o izvajanju programa PUD 2018-2022. ","")</f>
        <v xml:space="preserve">Ni podatka o tem, ali želite, da vas obveščamo o izvajanju programa PUD 2018-2022. </v>
      </c>
      <c r="I29" s="53"/>
      <c r="J29" s="53"/>
      <c r="K29" s="53"/>
      <c r="L29" s="53"/>
      <c r="M29" s="53"/>
      <c r="N29" s="53"/>
    </row>
    <row r="30" spans="1:28" ht="30" customHeight="1" x14ac:dyDescent="0.25">
      <c r="A30" s="58"/>
      <c r="B30" s="186" t="s">
        <v>26</v>
      </c>
      <c r="C30" s="186"/>
      <c r="D30" s="186"/>
      <c r="E30" s="186"/>
      <c r="F30" s="186"/>
      <c r="G30" s="58"/>
      <c r="H30" s="157" t="str">
        <f>IF(AND(AA26=1,TRIM(CLEAN(B28))=""),"Elektronski naslov za obveščanje ni vpisan. ","")</f>
        <v/>
      </c>
      <c r="I30" s="58"/>
      <c r="J30" s="58"/>
      <c r="K30" s="58"/>
      <c r="L30" s="58"/>
      <c r="M30" s="58"/>
      <c r="N30" s="58"/>
    </row>
    <row r="33" spans="1:72" ht="19.5" customHeight="1" x14ac:dyDescent="0.25">
      <c r="A33" s="176" t="s">
        <v>10</v>
      </c>
      <c r="B33" s="176"/>
      <c r="C33" s="176"/>
      <c r="D33" s="176"/>
      <c r="E33" s="176"/>
      <c r="F33" s="176"/>
    </row>
    <row r="34" spans="1:72" ht="15.75" customHeight="1" x14ac:dyDescent="0.25">
      <c r="A34" s="191" t="s">
        <v>11</v>
      </c>
      <c r="B34" s="191"/>
      <c r="C34" s="191"/>
      <c r="D34" s="191"/>
      <c r="E34" s="191"/>
      <c r="F34" s="191"/>
    </row>
    <row r="35" spans="1:72" ht="11.25" customHeight="1" x14ac:dyDescent="0.25">
      <c r="A35" s="191" t="s">
        <v>144</v>
      </c>
      <c r="B35" s="191"/>
      <c r="C35" s="191"/>
      <c r="D35" s="191"/>
      <c r="E35" s="191"/>
      <c r="F35" s="191"/>
    </row>
    <row r="36" spans="1:72" ht="11.25" customHeight="1" x14ac:dyDescent="0.25">
      <c r="A36" s="191" t="s">
        <v>145</v>
      </c>
      <c r="B36" s="191"/>
      <c r="C36" s="191"/>
      <c r="D36" s="191"/>
      <c r="E36" s="191"/>
      <c r="F36" s="191"/>
    </row>
    <row r="37" spans="1:72" ht="9.75" customHeight="1" x14ac:dyDescent="0.25"/>
    <row r="38" spans="1:72" ht="18.75" customHeight="1" x14ac:dyDescent="0.25">
      <c r="A38" s="176" t="s">
        <v>146</v>
      </c>
      <c r="B38" s="176"/>
      <c r="C38" s="176"/>
      <c r="D38" s="176"/>
      <c r="E38" s="176"/>
      <c r="F38" s="176"/>
      <c r="G38" s="59"/>
      <c r="H38" s="53"/>
      <c r="I38" s="53"/>
      <c r="M38" s="94"/>
      <c r="N38" s="94"/>
      <c r="O38" s="94"/>
      <c r="P38" s="95"/>
      <c r="Q38" s="95"/>
      <c r="R38" s="96"/>
      <c r="S38" s="97"/>
      <c r="T38" s="94"/>
      <c r="U38" s="94"/>
      <c r="V38" s="94"/>
      <c r="W38" s="94"/>
      <c r="X38" s="94"/>
    </row>
    <row r="39" spans="1:72" s="60" customFormat="1" ht="37.5" customHeight="1" x14ac:dyDescent="0.25">
      <c r="A39" s="184" t="s">
        <v>68</v>
      </c>
      <c r="B39" s="167" t="s">
        <v>147</v>
      </c>
      <c r="C39" s="167" t="s">
        <v>148</v>
      </c>
      <c r="D39" s="167" t="s">
        <v>149</v>
      </c>
      <c r="E39" s="167" t="s">
        <v>23</v>
      </c>
      <c r="F39" s="167" t="s">
        <v>12</v>
      </c>
      <c r="G39" s="167" t="s">
        <v>150</v>
      </c>
      <c r="H39" s="167" t="s">
        <v>151</v>
      </c>
      <c r="I39" s="167"/>
      <c r="J39" s="167"/>
      <c r="K39" s="167" t="s">
        <v>152</v>
      </c>
      <c r="L39" s="167" t="s">
        <v>32</v>
      </c>
      <c r="M39" s="98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</row>
    <row r="40" spans="1:72" s="62" customFormat="1" ht="18" customHeight="1" x14ac:dyDescent="0.2">
      <c r="A40" s="185"/>
      <c r="B40" s="167"/>
      <c r="C40" s="167"/>
      <c r="D40" s="167"/>
      <c r="E40" s="167"/>
      <c r="F40" s="167"/>
      <c r="G40" s="167"/>
      <c r="H40" s="61" t="s">
        <v>14</v>
      </c>
      <c r="I40" s="61" t="s">
        <v>15</v>
      </c>
      <c r="J40" s="61" t="s">
        <v>16</v>
      </c>
      <c r="K40" s="167"/>
      <c r="L40" s="167"/>
      <c r="M40" s="136"/>
      <c r="N40" s="136" t="s">
        <v>118</v>
      </c>
      <c r="O40" s="136" t="s">
        <v>115</v>
      </c>
      <c r="P40" s="136" t="s">
        <v>98</v>
      </c>
      <c r="Q40" s="136" t="s">
        <v>73</v>
      </c>
      <c r="R40" s="136" t="s">
        <v>74</v>
      </c>
      <c r="S40" s="136" t="s">
        <v>75</v>
      </c>
      <c r="T40" s="137" t="s">
        <v>76</v>
      </c>
      <c r="U40" s="137" t="s">
        <v>104</v>
      </c>
      <c r="V40" s="137" t="s">
        <v>77</v>
      </c>
      <c r="W40" s="138" t="s">
        <v>85</v>
      </c>
      <c r="X40" s="139" t="s">
        <v>86</v>
      </c>
      <c r="Y40" s="138" t="s">
        <v>87</v>
      </c>
      <c r="Z40" s="138" t="s">
        <v>97</v>
      </c>
      <c r="AA40" s="130"/>
      <c r="AB40" s="130"/>
      <c r="AC40" s="138" t="s">
        <v>99</v>
      </c>
      <c r="AD40" s="136" t="s">
        <v>100</v>
      </c>
      <c r="AE40" s="136" t="s">
        <v>101</v>
      </c>
      <c r="AF40" s="137" t="s">
        <v>102</v>
      </c>
      <c r="AG40" s="137" t="s">
        <v>103</v>
      </c>
      <c r="AH40" s="140" t="s">
        <v>133</v>
      </c>
      <c r="AI40" s="138" t="str">
        <f ca="1">CONCATENATE("Število različnih prijavljenih oseb (glede na EMŠO): ",ROUND(SUM(INDIRECT(AI2&amp;":"&amp;AI3)),0))</f>
        <v>Število različnih prijavljenih oseb (glede na EMŠO): 0</v>
      </c>
      <c r="AJ40" s="138" t="str">
        <f ca="1">CONCATENATE("Število različnih izobraževalnih programov: ",ROUND(SUM(INDIRECT(AJ2&amp;":"&amp;AJ3)),0))</f>
        <v>Število različnih izobraževalnih programov: 0</v>
      </c>
      <c r="AK40" s="138" t="str">
        <f ca="1">CONCATENATE("Število različnih delodajalcev (glede na matično številko): ",ROUND(SUM(INDIRECT(AK2&amp;":"&amp;AK3)),0))</f>
        <v>Število različnih delodajalcev (glede na matično številko): 0</v>
      </c>
      <c r="AL40" s="138" t="s">
        <v>108</v>
      </c>
      <c r="AM40" s="141" t="s">
        <v>105</v>
      </c>
      <c r="AN40" s="141" t="s">
        <v>106</v>
      </c>
      <c r="AO40" s="141" t="s">
        <v>107</v>
      </c>
      <c r="AP40" s="141" t="s">
        <v>131</v>
      </c>
      <c r="AQ40" s="141" t="s">
        <v>109</v>
      </c>
      <c r="AR40" s="142" t="s">
        <v>110</v>
      </c>
      <c r="AS40" s="140" t="s">
        <v>112</v>
      </c>
      <c r="AT40" s="137" t="s">
        <v>117</v>
      </c>
      <c r="AU40" s="142" t="s">
        <v>94</v>
      </c>
      <c r="AV40" s="142" t="s">
        <v>95</v>
      </c>
      <c r="AW40" s="142" t="s">
        <v>119</v>
      </c>
      <c r="AX40" s="142" t="s">
        <v>120</v>
      </c>
      <c r="AY40" s="142" t="s">
        <v>96</v>
      </c>
      <c r="AZ40" s="130" t="s">
        <v>129</v>
      </c>
      <c r="BA40" s="130" t="s">
        <v>130</v>
      </c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47"/>
      <c r="BN40" s="147"/>
      <c r="BO40" s="147"/>
      <c r="BP40" s="147"/>
      <c r="BQ40" s="147"/>
      <c r="BR40" s="147"/>
      <c r="BS40" s="147"/>
      <c r="BT40" s="147"/>
    </row>
    <row r="41" spans="1:72" s="64" customFormat="1" ht="21.75" customHeight="1" x14ac:dyDescent="0.2">
      <c r="A41" s="63">
        <f>ROW()-U$1</f>
        <v>1</v>
      </c>
      <c r="B41" s="127"/>
      <c r="C41" s="127"/>
      <c r="D41" s="111"/>
      <c r="E41" s="127"/>
      <c r="F41" s="127"/>
      <c r="G41" s="112"/>
      <c r="H41" s="160"/>
      <c r="I41" s="160"/>
      <c r="J41" s="160"/>
      <c r="K41" s="161"/>
      <c r="L41" s="103">
        <f>AP41</f>
        <v>0</v>
      </c>
      <c r="M41" s="104"/>
      <c r="N41" s="130" t="str">
        <f>TRIM(CLEAN(F41))</f>
        <v/>
      </c>
      <c r="O41" s="130" t="str">
        <f>PROPER(TRIM(CLEAN(SUBSTITUTE(SUBSTITUTE("x"&amp;B41&amp;" "&amp;C41,"Ć","Č"),"ć","č"))))</f>
        <v>X</v>
      </c>
      <c r="P41" s="155" t="str">
        <f>IF(ISNUMBER(VALUE(D41)),SUBSTITUTE(SUBSTITUTE(D41,".",""),",",""),"")</f>
        <v/>
      </c>
      <c r="Q41" s="131" t="str">
        <f ca="1">AZ41&amp;BA41&amp;R41&amp;S41&amp;U41&amp;V41&amp;W41&amp;X41&amp;Y41&amp;Z41&amp;AD41&amp;AE41&amp;AG41&amp;AL41&amp;AS41&amp;AU41&amp;AV41&amp;AW41&amp;AX41&amp;AY41</f>
        <v xml:space="preserve">Manjka ime prijavljene osebe. 
Manjka priimek prijavljene osebe. 
Manjka EMŠO prijavljene osebe. 
Manjka izobraževalni program. 
Manjka matična številka delodajalca. 
Manjka podatek "Skupaj predpisano število tednov po programu v vseh letnikih". 
</v>
      </c>
      <c r="R41" s="131" t="str">
        <f>IF(AND(LEN(D41)&gt;0,D41&lt;&gt;P41),"EMŠO prijavljene osebe vsebuje znake, ki niso številke: "&amp;D41&amp;" 
","")</f>
        <v/>
      </c>
      <c r="S41" s="132" t="str">
        <f>IF(D41="","Manjka EMŠO prijavljene osebe. 
","")</f>
        <v xml:space="preserve">Manjka EMŠO prijavljene osebe. 
</v>
      </c>
      <c r="T41" s="133">
        <f>IF(AND(LEN(D41)=13,R41=""),RIGHT(D41,1)-MOD(11-MOD(LEFT(D41,1)*7+RIGHT(LEFT(D41,2),1)*6+RIGHT(LEFT(D41,3),1)*5+RIGHT(LEFT(D41,4),1)*4+RIGHT(LEFT(D41,5),1)*3+RIGHT(LEFT(D41,6),1)*2+RIGHT(LEFT(D41,7),1)*7+RIGHT(LEFT(D41,8),1)*6+RIGHT(LEFT(D41,9),1)*5+RIGHT(LEFT(D41,10),1)*4+RIGHT(LEFT(D41,11),1)*3+RIGHT(LEFT(D41,12),1)*2,11),11)=0,0)</f>
        <v>0</v>
      </c>
      <c r="U41" s="131" t="str">
        <f>IF(AND(R41="",S41="",NOT(T41)),"Napačen EMŠO prijavljene osebe: "&amp;D41&amp;" 
","")</f>
        <v/>
      </c>
      <c r="V41" s="134" t="str">
        <f ca="1">IF(AND(D41&lt;&gt;"",COUNTIFS(INDIRECT(X$2&amp;":"&amp;X$3),"&lt;&gt;"&amp;O41,INDIRECT(Y$2&amp;":"&amp;Y$3),"&lt;&gt;",INDIRECT(Y$2&amp;":"&amp;Y$3),D41)&gt;0),"Za različne prijavljene osebe je vpisan isti EMŠO: "&amp;D41&amp;" 
","")</f>
        <v/>
      </c>
      <c r="W41" s="131" t="str">
        <f ca="1">IF(AND(E41&lt;&gt;"",COUNTIFS(INDIRECT(Y$2&amp;":"&amp;Y$3),D41,INDIRECT(Z$2&amp;":"&amp;Z$3),"&lt;&gt;",INDIRECT(Z$2&amp;":"&amp;Z$3),"&lt;&gt;"&amp;E41)&gt;0),"Za to prijavljeno osebo sta vpisana različna izobraževalna programa. 
","")</f>
        <v/>
      </c>
      <c r="X41" s="131" t="str">
        <f>IF(E41="","Manjka izobraževalni program. 
","")</f>
        <v xml:space="preserve">Manjka izobraževalni program. 
</v>
      </c>
      <c r="Y41" s="131" t="str">
        <f>IF(AND(E41&lt;&gt;"",COUNTIF(programi!A:A,TRIM(CLEAN(E41)))=0),"Napaka pri vnosu izobraževalnega programa. 
","")</f>
        <v/>
      </c>
      <c r="Z41" s="134" t="str">
        <f ca="1">IF(AND(D41&lt;&gt;"",COUNTIFS(INDIRECT(Y$2&amp;":"&amp;Y$3),D41,INDIRECT(AD$2&amp;":"&amp;AD$3),G41)&gt;1),"Ista oseba (EMŠO: "&amp;TRIM(CLEAN(D41))&amp;") je več kot enkrat navedena pri istem delodajalcu ("&amp;TRIM(CLEAN(N41))&amp;"). 
","")</f>
        <v/>
      </c>
      <c r="AA41" s="131"/>
      <c r="AB41" s="131"/>
      <c r="AC41" s="135" t="str">
        <f>IF(AND(G41&lt;&gt;"",ISNUMBER(VALUE(G41))),VALUE(SUBSTITUTE(SUBSTITUTE(G41,".",""),",","")),"")</f>
        <v/>
      </c>
      <c r="AD41" s="134" t="str">
        <f>IF(AND(G41&lt;&gt;"",TEXT(G41,"#")&lt;&gt;TEXT(AC41,"#")),"Matična številka delodajalca vsebuje znake, ki niso številke: "&amp;TRIM(CLEAN(G41))&amp;"
","")</f>
        <v/>
      </c>
      <c r="AE41" s="132" t="str">
        <f>IF(G41="","Manjka matična številka delodajalca. 
","")</f>
        <v xml:space="preserve">Manjka matična številka delodajalca. 
</v>
      </c>
      <c r="AF41" s="135" t="str">
        <f>IF(OR(AD41&lt;&gt;"",AE41&lt;&gt;"",AND(LEFT(G41,3)="100",LEN(G41)=9)),"",(RIGHT(LEFT(G41,7),1)-MOD(11-MOD(LEFT(G41,1)*7+RIGHT(LEFT(G41,2),1)*6+RIGHT(LEFT(G41,3),1)*5+RIGHT(LEFT(G41,4),1)*4+RIGHT(LEFT(G41,5),1)*3+RIGHT(LEFT(G41,6),1)*2,11),10)=0)+(RIGHT(LEFT(G41,7),1)-MOD(11-MOD(LEFT(G41,1)*2+RIGHT(LEFT(G41,2),1)*3+RIGHT(LEFT(G41,3),1)*4+RIGHT(LEFT(G41,4),1)*5+RIGHT(LEFT(G41,5),1)*6+RIGHT(LEFT(G41,6),1)*7,11),10)=0)+(AND(LEFT(G41,1)-5=0,RIGHT(LEFT(G41,7),1)-MOD(10-MOD(TRUNC(LEFT(G41,1)/5)+MOD(LEFT(G41,1)*2,10)+RIGHT(LEFT(G41,2),1)+TRUNC(RIGHT(LEFT(G41,3),1)/5)+MOD(RIGHT(LEFT(G41,3),1)*2,10)+RIGHT(LEFT(G41,4),1)+TRUNC(RIGHT(LEFT(G41,5),1)/5)+MOD(RIGHT(LEFT(G41,5),1)*2,10)+RIGHT(LEFT(G41,6),1),10),10)=0))-0)</f>
        <v/>
      </c>
      <c r="AG41" s="131" t="str">
        <f>IF(AND(AD41="",AE41="",AF41=0),"Napačna matična številka delodajalca: "&amp;TRIM(CLEAN(G41))&amp;"
","")</f>
        <v/>
      </c>
      <c r="AH41" s="134" t="str">
        <f>IF(AND(X41="",Y41=""),VLOOKUP(TRIM(CLEAN(E41)),programi!A:B,2,0),"")</f>
        <v/>
      </c>
      <c r="AI41" s="135">
        <f ca="1">IF(D41="",0,1/COUNTIF(INDIRECT(Y$2&amp;":"&amp;Y$3),D41))</f>
        <v>0</v>
      </c>
      <c r="AJ41" s="135">
        <f ca="1">IF(E41="",0,1/COUNTIF(INDIRECT(Z$2&amp;":"&amp;Z$3),E41))</f>
        <v>0</v>
      </c>
      <c r="AK41" s="135">
        <f ca="1">IF(G41="",0,1/COUNTIF(INDIRECT(AD$2&amp;":"&amp;AD$3),G41))</f>
        <v>0</v>
      </c>
      <c r="AL41" s="135" t="str">
        <f>IF(OR(AND(LEN(H41)&gt;0,NOT(ISNUMBER(VALUE(H41)))),AND(LEN(I41)&gt;0,NOT(ISNUMBER(VALUE(I41)))),AND(LEN(J41)&gt;0,NOT(ISNUMBER(VALUE(J41)))),AND(LEN(K41)&gt;0,NOT(ISNUMBER(VALUE(K41))))),"Podatki o obsegu PUD/PRI vsebujejo znake, ki niso številke. V teh poljih se bo izpisala vrednost 0. 
","")</f>
        <v/>
      </c>
      <c r="AM41" s="135">
        <f t="shared" ref="AM41:AO41" si="3">IF(AND(LEN(H41)&gt;0,ISNUMBER(VALUE(H41))),ROUND(VALUE(H41),1),0)</f>
        <v>0</v>
      </c>
      <c r="AN41" s="135">
        <f t="shared" si="3"/>
        <v>0</v>
      </c>
      <c r="AO41" s="135">
        <f t="shared" si="3"/>
        <v>0</v>
      </c>
      <c r="AP41" s="135">
        <f>AM41+AN41+AO41</f>
        <v>0</v>
      </c>
      <c r="AQ41" s="135">
        <f>IF(AND(LEN(K41)&gt;0,ISNUMBER(VALUE(K41))),ROUND(VALUE(K41),0),0)</f>
        <v>0</v>
      </c>
      <c r="AR41" s="135" t="str">
        <f>IF(AND(X41="",Y41=""),VLOOKUP(TRIM(CLEAN(E41)),programi!A:C,3,0),"")</f>
        <v/>
      </c>
      <c r="AS41" s="134" t="str">
        <f>IF(AQ41=0,"Manjka podatek ""Skupaj predpisano število tednov po programu v vseh letnikih"". 
","")</f>
        <v xml:space="preserve">Manjka podatek "Skupaj predpisano število tednov po programu v vseh letnikih". 
</v>
      </c>
      <c r="AT41" s="134" t="str">
        <f ca="1">IF(AND(AS41="",COUNTIFS(INDIRECT(Z$2&amp;":"&amp;Z$3),E41,INDIRECT(AQ$2&amp;":"&amp;AQ$3),"&gt;0",INDIRECT(AQ$2&amp;":"&amp;AQ$3),"&lt;&gt;"&amp;AQ41)&gt;0),"Za isti izobraževalni program ("&amp;TRIM(CLEAN(E41))&amp;") so navedene različne predpisane dolžine PUD/PRI. 
","")</f>
        <v/>
      </c>
      <c r="AU41" s="134" t="str">
        <f ca="1">IF(AND(S41="",AE41="",AS41="",AR41="SPI",SUMIFS(INDIRECT(AP$2&amp;":"&amp;AP$3),INDIRECT(Y$2&amp;":"&amp;Y$3),D41,INDIRECT(AD$2&amp;":"&amp;AD$3),G41,INDIRECT(Z$2&amp;":"&amp;Z$3),E41,INDIRECT(AR$2&amp;":"&amp;AR$3),"SPI")&lt;3),"Skupna dolžina PUD za to osebo pri delodajalcu "&amp;TRIM(CLEAN(N41))&amp;" je krajša od 3 tednov. 
","")</f>
        <v/>
      </c>
      <c r="AV41" s="134" t="str">
        <f ca="1">IF(AND(S41="",AE41="",AS41="",AR41="VSŠ",SUMIFS(INDIRECT(AP$2&amp;":"&amp;AP$3),INDIRECT(Y$2&amp;":"&amp;Y$3),D41,INDIRECT(AD$2&amp;":"&amp;AD$3),G41,INDIRECT(Z$2&amp;":"&amp;Z$3),E41,INDIRECT(AR$2&amp;":"&amp;AR$3),"VSŠ")&lt;8),"Skupna dolžina PRI za to osebo pri delodajalcu "&amp;TRIM(CLEAN(N41))&amp;" je krajša od 8 tednov. 
","")</f>
        <v/>
      </c>
      <c r="AW41" s="134" t="str">
        <f>IF(AND(AR41="SPI",AS41="",AQ41&lt;24),"Skupaj predpisana dolžina PUD po vseh letnikih je krajša od 24 tednov. 
","")</f>
        <v/>
      </c>
      <c r="AX41" s="131" t="str">
        <f>IF(AND(AR41="VSŠ",AS41="",AQ41&lt;20),"Skupaj predpisana dolžina PRI po vseh letnikih je krajša od 20 tednov. 
","")</f>
        <v/>
      </c>
      <c r="AY41" s="131" t="str">
        <f ca="1">IF(AND(S41="",AS41="",AU41="",AV41="",SUMIFS(INDIRECT(AP$2&amp;":"&amp;AP$3),INDIRECT(Y$2&amp;":"&amp;Y$3),D41,INDIRECT(Z$2&amp;":"&amp;Z$3),E41)&gt;AQ41),"Dolžina PUD/PRI pri delodajalcih za to osebo presega skupaj predpisano dolžino po programu v vseh letnikih. 
","")</f>
        <v/>
      </c>
      <c r="AZ41" s="138" t="str">
        <f>IF(B41="","Manjka ime prijavljene osebe. 
","")</f>
        <v xml:space="preserve">Manjka ime prijavljene osebe. 
</v>
      </c>
      <c r="BA41" s="138" t="str">
        <f>IF(C41="","Manjka priimek prijavljene osebe. 
","")</f>
        <v xml:space="preserve">Manjka priimek prijavljene osebe. 
</v>
      </c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</row>
    <row r="42" spans="1:72" s="62" customFormat="1" ht="18.75" customHeight="1" x14ac:dyDescent="0.25">
      <c r="A42" s="179"/>
      <c r="B42" s="168"/>
      <c r="C42" s="168"/>
      <c r="D42" s="106"/>
      <c r="E42" s="106"/>
      <c r="F42" s="106"/>
      <c r="G42" s="106"/>
      <c r="H42" s="106"/>
      <c r="I42" s="106"/>
      <c r="J42" s="106"/>
      <c r="K42" s="106"/>
      <c r="L42" s="106"/>
      <c r="M42" s="107"/>
      <c r="N42" s="107"/>
      <c r="O42" s="107"/>
      <c r="P42" s="105"/>
      <c r="Q42" s="105"/>
      <c r="R42" s="108"/>
      <c r="S42" s="109"/>
      <c r="V42" s="68"/>
    </row>
    <row r="43" spans="1:72" s="68" customFormat="1" ht="18.75" customHeight="1" x14ac:dyDescent="0.25">
      <c r="A43" s="180"/>
      <c r="B43" s="169"/>
      <c r="C43" s="170"/>
      <c r="D43" s="110"/>
      <c r="E43" s="110"/>
      <c r="F43" s="110"/>
      <c r="G43" s="110"/>
      <c r="H43" s="107"/>
      <c r="I43" s="107"/>
      <c r="J43" s="107"/>
      <c r="K43" s="115"/>
      <c r="L43" s="107"/>
      <c r="M43" s="107"/>
      <c r="N43" s="107"/>
      <c r="O43" s="107"/>
      <c r="P43" s="69"/>
      <c r="Q43" s="69"/>
      <c r="R43" s="69"/>
      <c r="S43" s="69"/>
    </row>
    <row r="44" spans="1:72" s="68" customFormat="1" ht="18.75" customHeight="1" x14ac:dyDescent="0.25">
      <c r="A44" s="65"/>
      <c r="B44" s="65"/>
      <c r="C44" s="65"/>
      <c r="D44" s="65"/>
      <c r="E44" s="65"/>
      <c r="F44" s="65"/>
      <c r="G44" s="66"/>
      <c r="H44" s="67"/>
      <c r="I44" s="67"/>
      <c r="K44" s="115"/>
      <c r="P44" s="69"/>
      <c r="Q44" s="69"/>
      <c r="R44" s="69"/>
      <c r="S44" s="69"/>
    </row>
    <row r="45" spans="1:72" ht="15.75" x14ac:dyDescent="0.25">
      <c r="A45" s="91" t="s">
        <v>158</v>
      </c>
      <c r="B45" s="91"/>
      <c r="C45" s="91"/>
      <c r="D45" s="91"/>
      <c r="E45" s="91"/>
      <c r="F45"/>
      <c r="G45" s="91"/>
      <c r="H45" s="91"/>
      <c r="I45" s="91"/>
      <c r="J45" s="91"/>
      <c r="K45" s="91"/>
      <c r="L45" s="91"/>
      <c r="M45" s="91"/>
      <c r="N45" s="91"/>
    </row>
    <row r="46" spans="1:72" x14ac:dyDescent="0.25">
      <c r="A46" s="42" t="s">
        <v>17</v>
      </c>
    </row>
    <row r="47" spans="1:72" ht="15" customHeight="1" x14ac:dyDescent="0.25">
      <c r="A47" s="190" t="s">
        <v>18</v>
      </c>
      <c r="B47" s="190"/>
      <c r="C47" s="190"/>
      <c r="D47" s="190"/>
      <c r="E47" s="190"/>
      <c r="F47" s="190"/>
      <c r="G47" s="92"/>
      <c r="H47" s="92"/>
      <c r="I47" s="92"/>
      <c r="J47" s="92"/>
      <c r="K47" s="92"/>
      <c r="L47" s="92"/>
      <c r="M47" s="92"/>
      <c r="N47" s="92"/>
    </row>
    <row r="48" spans="1:72" x14ac:dyDescent="0.2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</row>
    <row r="49" spans="1:14" ht="31.5" customHeight="1" x14ac:dyDescent="0.25">
      <c r="A49" s="99"/>
      <c r="B49" s="187" t="s">
        <v>159</v>
      </c>
      <c r="C49" s="187"/>
      <c r="D49" s="187"/>
      <c r="E49" s="187"/>
      <c r="F49" s="187"/>
      <c r="G49" s="70"/>
      <c r="H49" s="70"/>
      <c r="I49" s="70"/>
      <c r="J49" s="70"/>
      <c r="K49" s="70"/>
      <c r="L49" s="70"/>
      <c r="M49" s="70"/>
      <c r="N49" s="99"/>
    </row>
    <row r="50" spans="1:14" x14ac:dyDescent="0.25">
      <c r="A50" s="70"/>
      <c r="B50" s="187" t="s">
        <v>163</v>
      </c>
      <c r="C50" s="187"/>
      <c r="D50" s="187"/>
      <c r="E50" s="187"/>
      <c r="F50" s="187"/>
      <c r="G50" s="70"/>
      <c r="H50" s="70"/>
      <c r="I50" s="70"/>
      <c r="J50" s="70"/>
      <c r="K50" s="70"/>
      <c r="L50" s="70"/>
      <c r="M50" s="70"/>
      <c r="N50" s="70"/>
    </row>
    <row r="51" spans="1:14" ht="60.75" customHeight="1" x14ac:dyDescent="0.25">
      <c r="A51" s="70"/>
      <c r="B51" s="187" t="s">
        <v>164</v>
      </c>
      <c r="C51" s="187"/>
      <c r="D51" s="187"/>
      <c r="E51" s="187"/>
      <c r="F51" s="187"/>
      <c r="G51" s="70"/>
      <c r="H51" s="70"/>
      <c r="I51" s="70"/>
      <c r="J51" s="70"/>
      <c r="K51" s="70"/>
      <c r="L51" s="70"/>
      <c r="M51" s="70"/>
      <c r="N51" s="70"/>
    </row>
    <row r="52" spans="1:14" ht="30.75" customHeight="1" x14ac:dyDescent="0.25">
      <c r="A52" s="70"/>
      <c r="B52" s="187" t="s">
        <v>165</v>
      </c>
      <c r="C52" s="187"/>
      <c r="D52" s="187"/>
      <c r="E52" s="187"/>
      <c r="F52" s="187"/>
      <c r="G52" s="70"/>
      <c r="H52" s="70"/>
      <c r="I52" s="70"/>
      <c r="J52" s="70"/>
      <c r="K52" s="70"/>
      <c r="L52" s="70"/>
      <c r="M52" s="70"/>
      <c r="N52" s="70"/>
    </row>
    <row r="53" spans="1:14" ht="30" customHeight="1" x14ac:dyDescent="0.25">
      <c r="A53" s="70"/>
      <c r="B53" s="187" t="s">
        <v>166</v>
      </c>
      <c r="C53" s="187"/>
      <c r="D53" s="187"/>
      <c r="E53" s="187"/>
      <c r="F53" s="187"/>
      <c r="G53" s="70"/>
      <c r="H53" s="70"/>
      <c r="I53" s="70"/>
      <c r="J53" s="70"/>
      <c r="K53" s="70"/>
      <c r="L53" s="70"/>
      <c r="M53" s="70"/>
      <c r="N53" s="70"/>
    </row>
    <row r="54" spans="1:14" ht="28.5" customHeight="1" x14ac:dyDescent="0.25">
      <c r="A54" s="70"/>
      <c r="B54" s="187" t="s">
        <v>162</v>
      </c>
      <c r="C54" s="187"/>
      <c r="D54" s="187"/>
      <c r="E54" s="187"/>
      <c r="F54" s="187"/>
      <c r="G54" s="70"/>
      <c r="H54" s="70"/>
      <c r="I54" s="70"/>
      <c r="J54" s="70"/>
      <c r="K54" s="70"/>
      <c r="L54" s="70"/>
      <c r="M54" s="70"/>
      <c r="N54" s="70"/>
    </row>
    <row r="55" spans="1:14" ht="30" customHeight="1" x14ac:dyDescent="0.25">
      <c r="A55" s="70"/>
      <c r="B55" s="187" t="s">
        <v>167</v>
      </c>
      <c r="C55" s="187"/>
      <c r="D55" s="187"/>
      <c r="E55" s="187"/>
      <c r="F55" s="187"/>
      <c r="G55" s="70"/>
      <c r="H55" s="70"/>
      <c r="I55" s="70"/>
      <c r="J55" s="70"/>
      <c r="K55" s="70"/>
      <c r="L55" s="70"/>
      <c r="M55" s="70"/>
      <c r="N55" s="70"/>
    </row>
    <row r="56" spans="1:14" ht="14.25" customHeight="1" x14ac:dyDescent="0.25">
      <c r="A56" s="70"/>
      <c r="B56" s="187" t="s">
        <v>160</v>
      </c>
      <c r="C56" s="187"/>
      <c r="D56" s="187"/>
      <c r="E56" s="187"/>
      <c r="F56" s="187"/>
      <c r="G56" s="70"/>
      <c r="H56" s="70"/>
      <c r="I56" s="70"/>
      <c r="J56" s="70"/>
      <c r="K56" s="70"/>
      <c r="L56" s="70"/>
      <c r="M56" s="70"/>
      <c r="N56" s="70"/>
    </row>
    <row r="57" spans="1:14" ht="15" customHeight="1" x14ac:dyDescent="0.25">
      <c r="A57" s="70"/>
      <c r="B57" s="187"/>
      <c r="C57" s="187"/>
      <c r="D57" s="187"/>
      <c r="E57" s="187"/>
      <c r="F57" s="187"/>
      <c r="G57" s="70"/>
      <c r="H57" s="70"/>
      <c r="I57" s="70"/>
      <c r="J57" s="70"/>
      <c r="K57" s="70"/>
      <c r="L57" s="70"/>
      <c r="M57" s="70"/>
      <c r="N57" s="70"/>
    </row>
    <row r="58" spans="1:14" x14ac:dyDescent="0.25">
      <c r="A58" s="42" t="s">
        <v>161</v>
      </c>
    </row>
    <row r="62" spans="1:14" ht="20.100000000000001" customHeight="1" x14ac:dyDescent="0.25">
      <c r="A62" s="174"/>
      <c r="B62" s="174"/>
      <c r="C62" s="55"/>
      <c r="D62" s="55"/>
      <c r="E62" s="188"/>
      <c r="F62" s="188"/>
      <c r="G62" s="56"/>
      <c r="H62" s="56"/>
      <c r="I62" s="55"/>
      <c r="J62" s="55"/>
      <c r="K62" s="55"/>
      <c r="L62" s="55"/>
      <c r="M62" s="55"/>
      <c r="N62" s="55"/>
    </row>
    <row r="63" spans="1:14" ht="30" customHeight="1" x14ac:dyDescent="0.25">
      <c r="A63" s="166" t="s">
        <v>3</v>
      </c>
      <c r="B63" s="166"/>
      <c r="C63" s="182" t="s">
        <v>31</v>
      </c>
      <c r="D63" s="182"/>
      <c r="E63" s="178" t="s">
        <v>29</v>
      </c>
      <c r="F63" s="178"/>
      <c r="G63" s="56"/>
      <c r="H63" s="56"/>
      <c r="I63" s="100"/>
      <c r="J63" s="100"/>
      <c r="K63" s="100"/>
      <c r="L63" s="100"/>
      <c r="M63" s="100"/>
      <c r="N63" s="100"/>
    </row>
    <row r="64" spans="1:14" ht="20.100000000000001" customHeight="1" x14ac:dyDescent="0.25">
      <c r="A64" s="181"/>
      <c r="B64" s="181"/>
      <c r="C64" s="182"/>
      <c r="D64" s="182"/>
      <c r="E64" s="177"/>
      <c r="F64" s="177"/>
      <c r="G64" s="56"/>
      <c r="H64" s="56"/>
      <c r="I64" s="55"/>
      <c r="J64" s="55"/>
      <c r="K64" s="55"/>
      <c r="L64" s="55"/>
      <c r="M64" s="55"/>
      <c r="N64" s="55"/>
    </row>
    <row r="65" spans="1:14" x14ac:dyDescent="0.25">
      <c r="A65" s="166" t="s">
        <v>28</v>
      </c>
      <c r="B65" s="166"/>
      <c r="C65" s="57"/>
      <c r="D65" s="57"/>
      <c r="E65" s="178" t="s">
        <v>30</v>
      </c>
      <c r="F65" s="178"/>
      <c r="G65" s="56"/>
      <c r="H65" s="94"/>
      <c r="I65" s="100"/>
      <c r="J65" s="100"/>
      <c r="K65" s="100"/>
      <c r="L65" s="100"/>
      <c r="M65" s="100"/>
      <c r="N65" s="100"/>
    </row>
    <row r="66" spans="1:14" x14ac:dyDescent="0.25">
      <c r="A66" s="47"/>
      <c r="B66" s="47"/>
      <c r="C66" s="47"/>
      <c r="D66" s="47"/>
    </row>
    <row r="67" spans="1:14" ht="15" customHeight="1" x14ac:dyDescent="0.25">
      <c r="A67" s="70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70"/>
    </row>
    <row r="68" spans="1:14" ht="15" customHeight="1" x14ac:dyDescent="0.25">
      <c r="A68" s="70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70"/>
    </row>
    <row r="69" spans="1:14" ht="15" customHeight="1" x14ac:dyDescent="0.25">
      <c r="A69" s="70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70"/>
    </row>
    <row r="70" spans="1:14" ht="15" customHeight="1" x14ac:dyDescent="0.25">
      <c r="A70" s="70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70"/>
    </row>
    <row r="71" spans="1:14" ht="15" customHeight="1" x14ac:dyDescent="0.25">
      <c r="A71" s="70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70"/>
    </row>
    <row r="72" spans="1:14" ht="15" customHeight="1" x14ac:dyDescent="0.25">
      <c r="A72" s="70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70"/>
    </row>
    <row r="73" spans="1:14" ht="15" customHeight="1" x14ac:dyDescent="0.25">
      <c r="A73" s="70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70"/>
    </row>
    <row r="74" spans="1:14" ht="15" customHeight="1" x14ac:dyDescent="0.25">
      <c r="A74" s="70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70"/>
    </row>
    <row r="75" spans="1:14" ht="15" customHeight="1" x14ac:dyDescent="0.25">
      <c r="A75" s="70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70"/>
    </row>
    <row r="76" spans="1:14" ht="15" customHeight="1" x14ac:dyDescent="0.25">
      <c r="A76" s="70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70"/>
    </row>
    <row r="79" spans="1:14" ht="15.75" x14ac:dyDescent="0.25">
      <c r="A79" s="176" t="s">
        <v>19</v>
      </c>
      <c r="B79" s="176"/>
      <c r="C79" s="176"/>
      <c r="D79" s="176"/>
      <c r="E79" s="176"/>
      <c r="F79" s="176"/>
    </row>
    <row r="80" spans="1:14" ht="15.75" x14ac:dyDescent="0.25">
      <c r="A80" s="59"/>
      <c r="B80" s="59"/>
    </row>
    <row r="81" spans="1:14" ht="31.5" customHeight="1" x14ac:dyDescent="0.25">
      <c r="A81" s="187" t="s">
        <v>70</v>
      </c>
      <c r="B81" s="187"/>
      <c r="C81" s="187"/>
      <c r="D81" s="187"/>
      <c r="E81" s="187"/>
      <c r="F81" s="187"/>
      <c r="G81" s="70"/>
      <c r="H81" s="70"/>
      <c r="I81" s="70"/>
      <c r="J81" s="70"/>
      <c r="K81" s="70"/>
      <c r="L81" s="70"/>
      <c r="M81" s="70"/>
      <c r="N81" s="70"/>
    </row>
    <row r="82" spans="1:14" x14ac:dyDescent="0.25">
      <c r="A82" s="42" t="s">
        <v>17</v>
      </c>
    </row>
    <row r="83" spans="1:14" x14ac:dyDescent="0.25">
      <c r="A83" s="211" t="s">
        <v>20</v>
      </c>
      <c r="B83" s="211"/>
      <c r="C83" s="211"/>
      <c r="D83" s="211"/>
      <c r="E83" s="211"/>
      <c r="F83" s="211"/>
      <c r="G83" s="93"/>
      <c r="H83" s="93"/>
      <c r="I83" s="93"/>
      <c r="J83" s="93"/>
      <c r="K83" s="93"/>
      <c r="L83" s="93"/>
      <c r="M83" s="93"/>
      <c r="N83" s="93"/>
    </row>
    <row r="84" spans="1:14" x14ac:dyDescent="0.25">
      <c r="A84" s="42" t="s">
        <v>17</v>
      </c>
    </row>
    <row r="85" spans="1:14" ht="15" customHeight="1" x14ac:dyDescent="0.25">
      <c r="A85" s="187" t="s">
        <v>21</v>
      </c>
      <c r="B85" s="187"/>
      <c r="C85" s="187"/>
      <c r="D85" s="187"/>
      <c r="E85" s="187"/>
      <c r="F85" s="187"/>
      <c r="G85" s="70"/>
      <c r="H85" s="70"/>
      <c r="I85" s="70"/>
      <c r="J85" s="70"/>
      <c r="K85" s="70"/>
      <c r="L85" s="70"/>
      <c r="M85" s="70"/>
      <c r="N85" s="70"/>
    </row>
    <row r="86" spans="1:14" x14ac:dyDescent="0.2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</row>
    <row r="87" spans="1:14" x14ac:dyDescent="0.2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</row>
    <row r="88" spans="1:14" x14ac:dyDescent="0.2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</row>
    <row r="89" spans="1:14" x14ac:dyDescent="0.2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</row>
    <row r="90" spans="1:14" x14ac:dyDescent="0.25">
      <c r="A90" s="42" t="s">
        <v>17</v>
      </c>
    </row>
    <row r="91" spans="1:14" ht="15" customHeight="1" x14ac:dyDescent="0.25">
      <c r="B91" s="198" t="str">
        <f>CONCATENATE("Pošiljatelj (naziv in naslov vlagatelja): 
",TRIM(CLEAN(LEFT(A6,100))),"
",TRIM(CLEAN(LEFT(A8,70))),"
",TRIM(CLEAN(LEFT(A10,10)))," ",TRIM(CLEAN(LEFT(C10,50))))</f>
        <v xml:space="preserve">Pošiljatelj (naziv in naslov vlagatelja): 
 </v>
      </c>
      <c r="C91" s="199"/>
      <c r="D91" s="200"/>
      <c r="E91" s="52"/>
      <c r="F91" s="52"/>
      <c r="G91" s="52"/>
      <c r="H91" s="52"/>
      <c r="I91" s="52"/>
      <c r="J91" s="52"/>
    </row>
    <row r="92" spans="1:14" x14ac:dyDescent="0.25">
      <c r="B92" s="201"/>
      <c r="C92" s="202"/>
      <c r="D92" s="203"/>
      <c r="E92" s="52"/>
      <c r="F92" s="52"/>
      <c r="G92" s="52"/>
      <c r="H92" s="52"/>
      <c r="I92" s="52"/>
      <c r="J92" s="52"/>
    </row>
    <row r="93" spans="1:14" x14ac:dyDescent="0.25">
      <c r="B93" s="201"/>
      <c r="C93" s="202"/>
      <c r="D93" s="203"/>
      <c r="E93" s="52"/>
      <c r="F93" s="52"/>
      <c r="G93" s="52"/>
      <c r="H93" s="52"/>
      <c r="I93" s="52"/>
      <c r="J93" s="52"/>
    </row>
    <row r="94" spans="1:14" x14ac:dyDescent="0.25">
      <c r="B94" s="201"/>
      <c r="C94" s="202"/>
      <c r="D94" s="203"/>
      <c r="E94" s="52"/>
      <c r="F94" s="52"/>
      <c r="G94" s="52"/>
      <c r="H94" s="52"/>
      <c r="I94" s="52"/>
      <c r="J94" s="52"/>
    </row>
    <row r="95" spans="1:14" x14ac:dyDescent="0.25">
      <c r="B95" s="201"/>
      <c r="C95" s="202"/>
      <c r="D95" s="203"/>
      <c r="E95" s="52"/>
      <c r="F95" s="52"/>
      <c r="G95" s="52"/>
      <c r="H95" s="52"/>
      <c r="I95" s="52"/>
      <c r="J95" s="52"/>
    </row>
    <row r="96" spans="1:14" x14ac:dyDescent="0.25">
      <c r="B96" s="201"/>
      <c r="C96" s="202"/>
      <c r="D96" s="203"/>
      <c r="E96" s="52"/>
      <c r="F96" s="52"/>
      <c r="G96" s="52"/>
      <c r="H96" s="52"/>
      <c r="I96" s="52"/>
      <c r="J96" s="52"/>
    </row>
    <row r="97" spans="1:16" x14ac:dyDescent="0.25">
      <c r="B97" s="204"/>
      <c r="C97" s="205"/>
      <c r="D97" s="206"/>
      <c r="E97" s="52"/>
      <c r="F97" s="52"/>
      <c r="G97" s="52"/>
      <c r="H97" s="52"/>
      <c r="I97" s="52"/>
      <c r="J97" s="52"/>
    </row>
    <row r="98" spans="1:16" ht="5.25" customHeight="1" x14ac:dyDescent="0.25"/>
    <row r="99" spans="1:16" ht="15.75" x14ac:dyDescent="0.25">
      <c r="A99" s="45"/>
      <c r="B99" s="209" t="s">
        <v>72</v>
      </c>
      <c r="C99" s="210"/>
      <c r="D99" s="77"/>
      <c r="E99" s="78"/>
      <c r="F99" s="53"/>
      <c r="G99" s="53"/>
      <c r="H99" s="53"/>
      <c r="I99" s="53"/>
      <c r="J99" s="53"/>
      <c r="K99" s="53"/>
      <c r="L99" s="53"/>
      <c r="M99" s="53"/>
    </row>
    <row r="100" spans="1:16" ht="15.75" x14ac:dyDescent="0.25">
      <c r="A100" s="45"/>
      <c r="B100" s="207" t="s">
        <v>22</v>
      </c>
      <c r="C100" s="208"/>
      <c r="D100" s="53"/>
      <c r="E100" s="80"/>
      <c r="F100" s="53"/>
      <c r="G100" s="53"/>
      <c r="H100" s="53"/>
      <c r="I100" s="53"/>
      <c r="J100" s="53"/>
      <c r="K100" s="53"/>
      <c r="L100" s="53"/>
      <c r="M100" s="53"/>
    </row>
    <row r="101" spans="1:16" ht="15.75" x14ac:dyDescent="0.25">
      <c r="A101" s="45"/>
      <c r="B101" s="207" t="s">
        <v>71</v>
      </c>
      <c r="C101" s="208"/>
      <c r="D101" s="53"/>
      <c r="E101" s="80"/>
      <c r="F101" s="53"/>
      <c r="G101" s="53"/>
      <c r="H101" s="53"/>
      <c r="I101" s="53"/>
      <c r="J101" s="53"/>
      <c r="K101" s="53"/>
      <c r="L101" s="53"/>
      <c r="M101" s="53"/>
    </row>
    <row r="102" spans="1:16" ht="12" customHeight="1" x14ac:dyDescent="0.25">
      <c r="A102" s="45"/>
      <c r="B102" s="85"/>
      <c r="C102" s="82"/>
      <c r="D102" s="82"/>
      <c r="E102" s="83"/>
      <c r="F102" s="53"/>
      <c r="G102" s="53"/>
      <c r="H102" s="53"/>
      <c r="I102" s="53"/>
      <c r="J102" s="53"/>
      <c r="K102" s="53"/>
      <c r="L102" s="53"/>
      <c r="M102" s="53"/>
    </row>
    <row r="103" spans="1:16" ht="9" customHeight="1" x14ac:dyDescent="0.25">
      <c r="B103" s="152"/>
      <c r="C103" s="77"/>
      <c r="D103" s="77"/>
      <c r="E103" s="78"/>
      <c r="F103" s="53"/>
      <c r="G103" s="53"/>
      <c r="H103" s="53"/>
      <c r="I103" s="53"/>
      <c r="J103" s="53"/>
      <c r="K103" s="53"/>
      <c r="L103" s="53"/>
      <c r="M103" s="53"/>
    </row>
    <row r="104" spans="1:16" ht="15" customHeight="1" x14ac:dyDescent="0.25">
      <c r="B104" s="79"/>
      <c r="C104" s="53"/>
      <c r="D104" s="194" t="s">
        <v>132</v>
      </c>
      <c r="E104" s="195"/>
      <c r="F104" s="151"/>
      <c r="G104" s="84"/>
      <c r="H104" s="84"/>
      <c r="I104" s="53"/>
      <c r="J104" s="84"/>
      <c r="K104" s="84"/>
      <c r="L104" s="84"/>
      <c r="M104" s="84"/>
    </row>
    <row r="105" spans="1:16" ht="30" customHeight="1" x14ac:dyDescent="0.25">
      <c r="B105" s="79"/>
      <c r="C105" s="53"/>
      <c r="D105" s="194"/>
      <c r="E105" s="195"/>
      <c r="F105" s="151"/>
      <c r="G105" s="102"/>
      <c r="H105" s="102"/>
      <c r="I105" s="53"/>
      <c r="J105" s="171"/>
      <c r="K105" s="171"/>
      <c r="L105" s="171"/>
      <c r="M105" s="171"/>
      <c r="N105" s="76"/>
      <c r="O105" s="76"/>
      <c r="P105" s="76"/>
    </row>
    <row r="106" spans="1:16" x14ac:dyDescent="0.25">
      <c r="B106" s="79"/>
      <c r="C106" s="53"/>
      <c r="D106" s="194"/>
      <c r="E106" s="195"/>
      <c r="F106" s="151"/>
      <c r="G106" s="84"/>
      <c r="H106" s="84"/>
      <c r="I106" s="53"/>
      <c r="J106" s="84"/>
      <c r="K106" s="84"/>
      <c r="L106" s="84"/>
      <c r="M106" s="84"/>
    </row>
    <row r="107" spans="1:16" ht="25.5" customHeight="1" x14ac:dyDescent="0.25">
      <c r="B107" s="81"/>
      <c r="C107" s="82"/>
      <c r="D107" s="196"/>
      <c r="E107" s="197"/>
      <c r="F107" s="151"/>
      <c r="G107" s="84"/>
      <c r="H107" s="84"/>
      <c r="I107" s="53"/>
      <c r="J107" s="84"/>
      <c r="K107" s="84"/>
      <c r="L107" s="84"/>
      <c r="M107" s="84"/>
    </row>
  </sheetData>
  <sheetProtection algorithmName="SHA-512" hashValue="BkxseVNPQouPRsnbqUNQTDOYshoLWWGvZPvDTGTxI+RNgLVtVqBBbeL9rF6/owYY8VnGo7oKix4xZ6x3D2bGYg==" saltValue="8qNqPWWuMPI/935u6gYbCA==" spinCount="100000" sheet="1" objects="1" scenarios="1" selectLockedCells="1"/>
  <dataConsolidate/>
  <mergeCells count="77">
    <mergeCell ref="H4:P4"/>
    <mergeCell ref="D104:E107"/>
    <mergeCell ref="A85:F85"/>
    <mergeCell ref="B91:D97"/>
    <mergeCell ref="B101:C101"/>
    <mergeCell ref="B100:C100"/>
    <mergeCell ref="B99:C99"/>
    <mergeCell ref="A79:F79"/>
    <mergeCell ref="A81:F81"/>
    <mergeCell ref="A83:F83"/>
    <mergeCell ref="A4:F4"/>
    <mergeCell ref="B49:F49"/>
    <mergeCell ref="B50:F50"/>
    <mergeCell ref="B51:F51"/>
    <mergeCell ref="B52:F52"/>
    <mergeCell ref="B53:F53"/>
    <mergeCell ref="A1:F1"/>
    <mergeCell ref="A2:F2"/>
    <mergeCell ref="A3:F3"/>
    <mergeCell ref="A6:F6"/>
    <mergeCell ref="A47:F47"/>
    <mergeCell ref="A33:F33"/>
    <mergeCell ref="A34:F34"/>
    <mergeCell ref="A35:F35"/>
    <mergeCell ref="A36:F36"/>
    <mergeCell ref="A7:F7"/>
    <mergeCell ref="A8:F8"/>
    <mergeCell ref="E39:E40"/>
    <mergeCell ref="F39:F40"/>
    <mergeCell ref="A9:F9"/>
    <mergeCell ref="C11:D11"/>
    <mergeCell ref="A12:B12"/>
    <mergeCell ref="B54:F54"/>
    <mergeCell ref="B55:F55"/>
    <mergeCell ref="B56:F56"/>
    <mergeCell ref="B57:F57"/>
    <mergeCell ref="E62:F62"/>
    <mergeCell ref="A62:B62"/>
    <mergeCell ref="A63:B63"/>
    <mergeCell ref="A64:B64"/>
    <mergeCell ref="A65:B65"/>
    <mergeCell ref="C63:D64"/>
    <mergeCell ref="C10:D10"/>
    <mergeCell ref="A39:A40"/>
    <mergeCell ref="C39:C40"/>
    <mergeCell ref="D39:D40"/>
    <mergeCell ref="A14:D14"/>
    <mergeCell ref="A15:D15"/>
    <mergeCell ref="A20:D20"/>
    <mergeCell ref="A21:D21"/>
    <mergeCell ref="A22:B22"/>
    <mergeCell ref="A23:B23"/>
    <mergeCell ref="B30:F30"/>
    <mergeCell ref="B25:F25"/>
    <mergeCell ref="J105:M105"/>
    <mergeCell ref="B39:B40"/>
    <mergeCell ref="B16:C16"/>
    <mergeCell ref="B17:C17"/>
    <mergeCell ref="E16:F16"/>
    <mergeCell ref="E17:F17"/>
    <mergeCell ref="B28:D28"/>
    <mergeCell ref="B29:D29"/>
    <mergeCell ref="B26:C26"/>
    <mergeCell ref="E26:F26"/>
    <mergeCell ref="A38:F38"/>
    <mergeCell ref="E64:F64"/>
    <mergeCell ref="E63:F63"/>
    <mergeCell ref="E65:F65"/>
    <mergeCell ref="A42:A43"/>
    <mergeCell ref="A18:F18"/>
    <mergeCell ref="A13:B13"/>
    <mergeCell ref="H39:J39"/>
    <mergeCell ref="K39:K40"/>
    <mergeCell ref="L39:L40"/>
    <mergeCell ref="B42:B43"/>
    <mergeCell ref="C42:C43"/>
    <mergeCell ref="G39:G40"/>
  </mergeCells>
  <dataValidations xWindow="1089" yWindow="580" count="4">
    <dataValidation allowBlank="1" showInputMessage="1" showErrorMessage="1" promptTitle="Vsota pri tem delodajalcu" prompt="Tega polja ne vpišete, ampak se izračuna avtomatično. " sqref="L41" xr:uid="{C1D76288-26A5-45E9-82E6-71BF3E51D1CC}"/>
    <dataValidation type="textLength" operator="equal" allowBlank="1" showInputMessage="1" showErrorMessage="1" errorTitle="Napačen vnos" error="EMŠO mora imeti 13 mest. " sqref="D41" xr:uid="{E2E63A3E-0E9C-46CB-A333-2BC5EC28C91E}">
      <formula1>13</formula1>
    </dataValidation>
    <dataValidation type="whole" allowBlank="1" showErrorMessage="1" errorTitle="Vnos matične številke" error="Matična številka mora imeti 10 mest, številka KMG-MID pa 9 mest. " sqref="G41" xr:uid="{FA29B726-5CD3-4CD7-9CCA-10511DD0FB4A}">
      <formula1>1000000</formula1>
      <formula2>9999999999</formula2>
    </dataValidation>
    <dataValidation type="decimal" allowBlank="1" showInputMessage="1" showErrorMessage="1" sqref="H41:K41" xr:uid="{85D843B5-D73F-418B-937C-55C5E07ADFE4}">
      <formula1>0</formula1>
      <formula2>100</formula2>
    </dataValidation>
  </dataValidations>
  <pageMargins left="0.78740157480314965" right="0.78740157480314965" top="1.5354330708661419" bottom="0.78740157480314965" header="0" footer="0.19685039370078741"/>
  <pageSetup paperSize="9" orientation="portrait" r:id="rId1"/>
  <headerFooter scaleWithDoc="0">
    <oddFooter xml:space="preserve">&amp;L&amp;9&amp;K000000&amp;D&amp;R&amp;9
</oddFooter>
  </headerFooter>
  <rowBreaks count="3" manualBreakCount="3">
    <brk id="32" max="16383" man="1"/>
    <brk id="44" max="16383" man="1"/>
    <brk id="7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Option Button 9">
              <controlPr defaultSize="0" autoFill="0" autoLine="0" autoPict="0">
                <anchor moveWithCells="1">
                  <from>
                    <xdr:col>1</xdr:col>
                    <xdr:colOff>95250</xdr:colOff>
                    <xdr:row>25</xdr:row>
                    <xdr:rowOff>257175</xdr:rowOff>
                  </from>
                  <to>
                    <xdr:col>1</xdr:col>
                    <xdr:colOff>333375</xdr:colOff>
                    <xdr:row>25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Button 13">
              <controlPr defaultSize="0" print="0" autoFill="0" autoPict="0" macro="[0]!dodajvnos1">
                <anchor moveWithCells="1" sizeWithCells="1">
                  <from>
                    <xdr:col>1</xdr:col>
                    <xdr:colOff>0</xdr:colOff>
                    <xdr:row>41</xdr:row>
                    <xdr:rowOff>9525</xdr:rowOff>
                  </from>
                  <to>
                    <xdr:col>3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Button 14">
              <controlPr defaultSize="0" print="0" autoFill="0" autoPict="0" macro="[0]!dodajvnosx">
                <anchor moveWithCells="1" sizeWithCells="1">
                  <from>
                    <xdr:col>3</xdr:col>
                    <xdr:colOff>9525</xdr:colOff>
                    <xdr:row>41</xdr:row>
                    <xdr:rowOff>9525</xdr:rowOff>
                  </from>
                  <to>
                    <xdr:col>5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Button 15">
              <controlPr defaultSize="0" print="0" autoFill="0" autoPict="0" macro="[0]!shrani">
                <anchor moveWithCells="1" sizeWithCells="1">
                  <from>
                    <xdr:col>2</xdr:col>
                    <xdr:colOff>1685925</xdr:colOff>
                    <xdr:row>70</xdr:row>
                    <xdr:rowOff>190500</xdr:rowOff>
                  </from>
                  <to>
                    <xdr:col>4</xdr:col>
                    <xdr:colOff>419100</xdr:colOff>
                    <xdr:row>72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Button 16">
              <controlPr defaultSize="0" print="0" autoFill="0" autoPict="0" macro="[0]!natisni">
                <anchor moveWithCells="1" sizeWithCells="1">
                  <from>
                    <xdr:col>4</xdr:col>
                    <xdr:colOff>838200</xdr:colOff>
                    <xdr:row>71</xdr:row>
                    <xdr:rowOff>0</xdr:rowOff>
                  </from>
                  <to>
                    <xdr:col>5</xdr:col>
                    <xdr:colOff>57150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Button 17">
              <controlPr defaultSize="0" print="0" autoFill="0" autoPict="0" macro="[0]!xml">
                <anchor moveWithCells="1" sizeWithCells="1">
                  <from>
                    <xdr:col>5</xdr:col>
                    <xdr:colOff>466725</xdr:colOff>
                    <xdr:row>70</xdr:row>
                    <xdr:rowOff>190500</xdr:rowOff>
                  </from>
                  <to>
                    <xdr:col>5</xdr:col>
                    <xdr:colOff>1781175</xdr:colOff>
                    <xdr:row>72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0" name="Option Button 173">
              <controlPr defaultSize="0" autoFill="0" autoLine="0" autoPict="0">
                <anchor moveWithCells="1">
                  <from>
                    <xdr:col>4</xdr:col>
                    <xdr:colOff>123825</xdr:colOff>
                    <xdr:row>25</xdr:row>
                    <xdr:rowOff>266700</xdr:rowOff>
                  </from>
                  <to>
                    <xdr:col>4</xdr:col>
                    <xdr:colOff>361950</xdr:colOff>
                    <xdr:row>25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9" r:id="rId11" name="Button 915">
              <controlPr defaultSize="0" print="0" autoFill="0" autoPict="0" macro="[0]!izbrisi" altText="Izbriše celotno vrstico. ">
                <anchor moveWithCells="1">
                  <from>
                    <xdr:col>12</xdr:col>
                    <xdr:colOff>66675</xdr:colOff>
                    <xdr:row>40</xdr:row>
                    <xdr:rowOff>9525</xdr:rowOff>
                  </from>
                  <to>
                    <xdr:col>13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1089" yWindow="580" count="4">
        <x14:dataValidation type="list" allowBlank="1" showInputMessage="1" showErrorMessage="1" error="Napačen vnos" prompt="Predpona SI pomeni, da je subjekt zavezanec za DDV. " xr:uid="{80BDF9B2-AB9C-4764-8851-8317FE05EDCC}">
          <x14:formula1>
            <xm:f>furs!$A$2:$A$3</xm:f>
          </x14:formula1>
          <xm:sqref>D12</xm:sqref>
        </x14:dataValidation>
        <x14:dataValidation type="list" allowBlank="1" xr:uid="{96FB41F6-5C91-4A57-A168-B73811EF35CE}">
          <x14:formula1>
            <xm:f>banke!$B$1:$B$19</xm:f>
          </x14:formula1>
          <xm:sqref>E16</xm:sqref>
        </x14:dataValidation>
        <x14:dataValidation type="list" allowBlank="1" showInputMessage="1" showErrorMessage="1" error="Vlagatelja izberite s spustnega seznama. " xr:uid="{4FF7DEC6-0B37-41C4-A846-A94E8544C5C3}">
          <x14:formula1>
            <xm:f>vlagatelji!$A$1:$A$2</xm:f>
          </x14:formula1>
          <xm:sqref>A6:F6</xm:sqref>
        </x14:dataValidation>
        <x14:dataValidation type="list" allowBlank="1" showInputMessage="1" showErrorMessage="1" error="Napaka pri vnosu izobraževalnega programa. " prompt="Izobraževalni program izberite s spustnega seznama ali pa ga natančno prepišite. " xr:uid="{9B3D4CF5-78BB-4C0F-82A3-B1742B70036A}">
          <x14:formula1>
            <xm:f>programi!$A$1:$A$12</xm:f>
          </x14:formula1>
          <xm:sqref>E41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CE314-EFBD-49E3-9851-6DF485B53F69}">
  <sheetPr codeName="List3"/>
  <dimension ref="A1:C12"/>
  <sheetViews>
    <sheetView workbookViewId="0"/>
  </sheetViews>
  <sheetFormatPr defaultRowHeight="15.75" x14ac:dyDescent="0.25"/>
  <cols>
    <col min="1" max="1" width="42.140625" style="12" bestFit="1" customWidth="1"/>
    <col min="2" max="2" width="15.5703125" style="12" customWidth="1"/>
    <col min="3" max="3" width="9.140625" style="37"/>
    <col min="4" max="16384" width="9.140625" style="11"/>
  </cols>
  <sheetData>
    <row r="1" spans="1:3" x14ac:dyDescent="0.25">
      <c r="A1" s="36" t="s">
        <v>36</v>
      </c>
      <c r="B1" s="37">
        <v>277536</v>
      </c>
      <c r="C1" s="37" t="s">
        <v>111</v>
      </c>
    </row>
    <row r="2" spans="1:3" x14ac:dyDescent="0.25">
      <c r="A2" s="36" t="s">
        <v>37</v>
      </c>
      <c r="B2" s="37">
        <v>437696</v>
      </c>
      <c r="C2" s="37" t="s">
        <v>111</v>
      </c>
    </row>
    <row r="3" spans="1:3" x14ac:dyDescent="0.25">
      <c r="A3" s="36" t="s">
        <v>38</v>
      </c>
      <c r="B3" s="37">
        <v>348054</v>
      </c>
      <c r="C3" s="37" t="s">
        <v>111</v>
      </c>
    </row>
    <row r="4" spans="1:3" x14ac:dyDescent="0.25">
      <c r="A4" s="36" t="s">
        <v>39</v>
      </c>
      <c r="B4" s="37">
        <v>265034</v>
      </c>
      <c r="C4" s="37" t="s">
        <v>111</v>
      </c>
    </row>
    <row r="5" spans="1:3" x14ac:dyDescent="0.25">
      <c r="A5" s="36" t="s">
        <v>40</v>
      </c>
      <c r="B5" s="37">
        <v>193683</v>
      </c>
      <c r="C5" s="37" t="s">
        <v>111</v>
      </c>
    </row>
    <row r="6" spans="1:3" x14ac:dyDescent="0.25">
      <c r="A6" s="36" t="s">
        <v>41</v>
      </c>
      <c r="B6" s="37">
        <v>883575</v>
      </c>
      <c r="C6" s="37" t="s">
        <v>111</v>
      </c>
    </row>
    <row r="7" spans="1:3" x14ac:dyDescent="0.25">
      <c r="A7" s="36" t="s">
        <v>134</v>
      </c>
      <c r="B7" s="37">
        <v>886571</v>
      </c>
      <c r="C7" s="37" t="s">
        <v>111</v>
      </c>
    </row>
    <row r="8" spans="1:3" x14ac:dyDescent="0.25">
      <c r="A8" s="36" t="s">
        <v>42</v>
      </c>
      <c r="B8" s="37">
        <v>999640</v>
      </c>
      <c r="C8" s="37" t="s">
        <v>111</v>
      </c>
    </row>
    <row r="9" spans="1:3" x14ac:dyDescent="0.25">
      <c r="A9" s="36" t="s">
        <v>43</v>
      </c>
      <c r="B9" s="37">
        <v>720937</v>
      </c>
      <c r="C9" s="37" t="s">
        <v>111</v>
      </c>
    </row>
    <row r="10" spans="1:3" x14ac:dyDescent="0.25">
      <c r="A10" s="36" t="s">
        <v>44</v>
      </c>
      <c r="B10" s="37">
        <v>999646</v>
      </c>
      <c r="C10" s="37" t="s">
        <v>111</v>
      </c>
    </row>
    <row r="11" spans="1:3" x14ac:dyDescent="0.25">
      <c r="A11" s="36" t="s">
        <v>45</v>
      </c>
      <c r="B11" s="37">
        <v>999587</v>
      </c>
      <c r="C11" s="37" t="s">
        <v>111</v>
      </c>
    </row>
    <row r="12" spans="1:3" x14ac:dyDescent="0.25">
      <c r="A12" s="36" t="s">
        <v>46</v>
      </c>
      <c r="B12" s="37">
        <v>121982</v>
      </c>
      <c r="C12" s="37" t="s">
        <v>111</v>
      </c>
    </row>
  </sheetData>
  <sheetProtection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DB9BB-9CC6-4D15-8C53-7F9E5C831DE3}">
  <sheetPr codeName="List4"/>
  <dimension ref="A1:C2"/>
  <sheetViews>
    <sheetView workbookViewId="0"/>
  </sheetViews>
  <sheetFormatPr defaultRowHeight="15.75" x14ac:dyDescent="0.25"/>
  <cols>
    <col min="1" max="1" width="107.5703125" style="12" bestFit="1" customWidth="1"/>
    <col min="2" max="3" width="11" style="39" bestFit="1" customWidth="1"/>
    <col min="4" max="16384" width="9.140625" style="11"/>
  </cols>
  <sheetData>
    <row r="1" spans="1:3" x14ac:dyDescent="0.25">
      <c r="A1" s="40" t="s">
        <v>156</v>
      </c>
      <c r="B1" s="39">
        <v>5021979</v>
      </c>
      <c r="C1" s="39">
        <v>73354376</v>
      </c>
    </row>
    <row r="2" spans="1:3" x14ac:dyDescent="0.25">
      <c r="A2" s="40" t="s">
        <v>157</v>
      </c>
      <c r="B2" s="39">
        <v>5147409</v>
      </c>
      <c r="C2" s="39">
        <v>62841220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BFA85-535A-4968-BAEF-E5621B1D66B2}">
  <sheetPr codeName="List5"/>
  <dimension ref="A1:B19"/>
  <sheetViews>
    <sheetView workbookViewId="0"/>
  </sheetViews>
  <sheetFormatPr defaultRowHeight="15.75" x14ac:dyDescent="0.25"/>
  <cols>
    <col min="1" max="1" width="15.42578125" style="11" bestFit="1" customWidth="1"/>
    <col min="2" max="2" width="60.140625" style="11" bestFit="1" customWidth="1"/>
    <col min="3" max="16384" width="9.140625" style="11"/>
  </cols>
  <sheetData>
    <row r="1" spans="1:2" x14ac:dyDescent="0.25">
      <c r="A1" s="35">
        <v>5026024000</v>
      </c>
      <c r="B1" s="10" t="s">
        <v>47</v>
      </c>
    </row>
    <row r="2" spans="1:2" x14ac:dyDescent="0.25">
      <c r="A2" s="35">
        <v>1319175000</v>
      </c>
      <c r="B2" s="10" t="s">
        <v>48</v>
      </c>
    </row>
    <row r="3" spans="1:2" x14ac:dyDescent="0.25">
      <c r="A3" s="35">
        <v>5092221000</v>
      </c>
      <c r="B3" s="10" t="s">
        <v>49</v>
      </c>
    </row>
    <row r="4" spans="1:2" x14ac:dyDescent="0.25">
      <c r="A4" s="35">
        <v>5023912000</v>
      </c>
      <c r="B4" s="10" t="s">
        <v>50</v>
      </c>
    </row>
    <row r="5" spans="1:2" x14ac:dyDescent="0.25">
      <c r="A5" s="35">
        <v>2211254000</v>
      </c>
      <c r="B5" s="10" t="s">
        <v>51</v>
      </c>
    </row>
    <row r="6" spans="1:2" x14ac:dyDescent="0.25">
      <c r="A6" s="35">
        <v>2013649000</v>
      </c>
      <c r="B6" s="10" t="s">
        <v>52</v>
      </c>
    </row>
    <row r="7" spans="1:2" x14ac:dyDescent="0.25">
      <c r="A7" s="35">
        <v>5448557000</v>
      </c>
      <c r="B7" s="10" t="s">
        <v>53</v>
      </c>
    </row>
    <row r="8" spans="1:2" x14ac:dyDescent="0.25">
      <c r="A8" s="35">
        <v>5349907000</v>
      </c>
      <c r="B8" s="10" t="s">
        <v>54</v>
      </c>
    </row>
    <row r="9" spans="1:2" x14ac:dyDescent="0.25">
      <c r="A9" s="35">
        <v>5103061000</v>
      </c>
      <c r="B9" s="10" t="s">
        <v>55</v>
      </c>
    </row>
    <row r="10" spans="1:2" x14ac:dyDescent="0.25">
      <c r="A10" s="35">
        <v>5624908000</v>
      </c>
      <c r="B10" s="10" t="s">
        <v>56</v>
      </c>
    </row>
    <row r="11" spans="1:2" x14ac:dyDescent="0.25">
      <c r="A11" s="35">
        <v>5860580000</v>
      </c>
      <c r="B11" s="10" t="s">
        <v>57</v>
      </c>
    </row>
    <row r="12" spans="1:2" x14ac:dyDescent="0.25">
      <c r="A12" s="35">
        <v>5860571000</v>
      </c>
      <c r="B12" s="10" t="s">
        <v>58</v>
      </c>
    </row>
    <row r="13" spans="1:2" x14ac:dyDescent="0.25">
      <c r="A13" s="35">
        <v>5214246000</v>
      </c>
      <c r="B13" s="10" t="s">
        <v>59</v>
      </c>
    </row>
    <row r="14" spans="1:2" x14ac:dyDescent="0.25">
      <c r="A14" s="35">
        <v>2253763000</v>
      </c>
      <c r="B14" s="10" t="s">
        <v>60</v>
      </c>
    </row>
    <row r="15" spans="1:2" x14ac:dyDescent="0.25">
      <c r="A15" s="35">
        <v>5496527000</v>
      </c>
      <c r="B15" s="10" t="s">
        <v>61</v>
      </c>
    </row>
    <row r="16" spans="1:2" x14ac:dyDescent="0.25">
      <c r="A16" s="35">
        <v>5665493000</v>
      </c>
      <c r="B16" s="10" t="s">
        <v>62</v>
      </c>
    </row>
    <row r="17" spans="1:2" x14ac:dyDescent="0.25">
      <c r="A17" s="35">
        <v>5026237000</v>
      </c>
      <c r="B17" s="10" t="s">
        <v>63</v>
      </c>
    </row>
    <row r="18" spans="1:2" x14ac:dyDescent="0.25">
      <c r="A18" s="35">
        <v>5446546000</v>
      </c>
      <c r="B18" s="10" t="s">
        <v>64</v>
      </c>
    </row>
    <row r="19" spans="1:2" x14ac:dyDescent="0.25">
      <c r="A19" s="35">
        <v>5023912000</v>
      </c>
      <c r="B19" s="10" t="s">
        <v>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C4D14-ABFC-4B8F-8A94-6A01C71B7035}">
  <sheetPr codeName="List6"/>
  <dimension ref="A1:BO15"/>
  <sheetViews>
    <sheetView workbookViewId="0">
      <selection activeCell="A16" sqref="A16"/>
    </sheetView>
  </sheetViews>
  <sheetFormatPr defaultRowHeight="15" x14ac:dyDescent="0.25"/>
  <sheetData>
    <row r="1" spans="1:67" x14ac:dyDescent="0.25">
      <c r="A1" s="38" t="s">
        <v>33</v>
      </c>
    </row>
    <row r="2" spans="1:67" ht="15.75" x14ac:dyDescent="0.25">
      <c r="A2" s="11" t="s">
        <v>35</v>
      </c>
    </row>
    <row r="3" spans="1:67" ht="15.75" x14ac:dyDescent="0.25">
      <c r="A3" s="11" t="s">
        <v>34</v>
      </c>
    </row>
    <row r="15" spans="1:67" x14ac:dyDescent="0.25">
      <c r="A15" s="150">
        <v>1</v>
      </c>
      <c r="B15" s="150">
        <v>2</v>
      </c>
      <c r="C15" s="150">
        <v>3</v>
      </c>
      <c r="D15" s="150">
        <v>4</v>
      </c>
      <c r="E15" s="150">
        <v>5</v>
      </c>
      <c r="F15" s="150">
        <v>6</v>
      </c>
      <c r="G15" s="150">
        <v>7</v>
      </c>
      <c r="H15" s="150">
        <v>8</v>
      </c>
      <c r="I15" s="150">
        <v>9</v>
      </c>
      <c r="J15" s="150">
        <v>10</v>
      </c>
      <c r="K15" s="150">
        <v>11</v>
      </c>
      <c r="L15" s="150">
        <v>12</v>
      </c>
      <c r="M15" s="150">
        <v>13</v>
      </c>
      <c r="N15" s="150">
        <v>14</v>
      </c>
      <c r="O15" s="150">
        <v>15</v>
      </c>
      <c r="P15" s="150">
        <v>16</v>
      </c>
      <c r="Q15" s="150">
        <v>17</v>
      </c>
      <c r="R15" s="150">
        <v>18</v>
      </c>
      <c r="S15" s="150">
        <v>19</v>
      </c>
      <c r="T15" s="150">
        <v>20</v>
      </c>
      <c r="U15" s="150">
        <v>21</v>
      </c>
      <c r="V15" s="150">
        <v>22</v>
      </c>
      <c r="W15" s="150">
        <v>23</v>
      </c>
      <c r="X15" s="150">
        <v>24</v>
      </c>
      <c r="Y15" s="150">
        <v>25</v>
      </c>
      <c r="Z15" s="150">
        <v>26</v>
      </c>
      <c r="AA15" s="150">
        <v>27</v>
      </c>
      <c r="AB15" s="150">
        <v>28</v>
      </c>
      <c r="AC15" s="150">
        <v>29</v>
      </c>
      <c r="AD15" s="150">
        <v>30</v>
      </c>
      <c r="AE15" s="150">
        <v>31</v>
      </c>
      <c r="AF15" s="150">
        <v>32</v>
      </c>
      <c r="AG15" s="150">
        <v>33</v>
      </c>
      <c r="AH15" s="150">
        <v>34</v>
      </c>
      <c r="AI15" s="150">
        <v>35</v>
      </c>
      <c r="AJ15" s="150">
        <v>36</v>
      </c>
      <c r="AK15" s="150">
        <v>37</v>
      </c>
      <c r="AL15" s="150">
        <v>38</v>
      </c>
      <c r="AM15" s="150">
        <v>39</v>
      </c>
      <c r="AN15" s="150">
        <v>40</v>
      </c>
      <c r="AO15" s="150">
        <v>41</v>
      </c>
      <c r="AP15" s="150">
        <v>42</v>
      </c>
      <c r="AQ15" s="150">
        <v>43</v>
      </c>
      <c r="AR15" s="150">
        <v>44</v>
      </c>
      <c r="AS15" s="150">
        <v>45</v>
      </c>
      <c r="AT15" s="150">
        <v>46</v>
      </c>
      <c r="AU15" s="150">
        <v>47</v>
      </c>
      <c r="AV15" s="150">
        <v>48</v>
      </c>
      <c r="AW15" s="150">
        <v>49</v>
      </c>
      <c r="AX15" s="150">
        <v>50</v>
      </c>
      <c r="AY15" s="150">
        <v>51</v>
      </c>
      <c r="AZ15" s="150">
        <v>52</v>
      </c>
      <c r="BA15" s="150">
        <v>53</v>
      </c>
      <c r="BB15" s="150">
        <v>54</v>
      </c>
      <c r="BC15" s="150">
        <v>55</v>
      </c>
      <c r="BD15" s="150">
        <v>56</v>
      </c>
      <c r="BE15" s="150">
        <v>57</v>
      </c>
      <c r="BF15" s="150">
        <v>58</v>
      </c>
      <c r="BG15" s="150">
        <v>59</v>
      </c>
      <c r="BH15" s="150">
        <v>60</v>
      </c>
      <c r="BI15" s="150">
        <v>61</v>
      </c>
      <c r="BJ15" s="150">
        <v>62</v>
      </c>
      <c r="BK15" s="150">
        <v>63</v>
      </c>
      <c r="BL15" s="150">
        <v>64</v>
      </c>
      <c r="BM15" s="150">
        <v>65</v>
      </c>
      <c r="BN15" s="150">
        <v>66</v>
      </c>
      <c r="BO15" s="150">
        <v>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C9816-F292-48CC-B6A3-AE8C78775682}">
  <sheetPr codeName="List2"/>
  <dimension ref="A5:BO6"/>
  <sheetViews>
    <sheetView zoomScaleNormal="100" workbookViewId="0">
      <selection activeCell="B8" sqref="B8"/>
    </sheetView>
  </sheetViews>
  <sheetFormatPr defaultRowHeight="15" x14ac:dyDescent="0.25"/>
  <cols>
    <col min="1" max="1" width="5.140625" style="42" customWidth="1"/>
    <col min="2" max="3" width="25.5703125" style="42" customWidth="1"/>
    <col min="4" max="4" width="13.42578125" style="42" customWidth="1"/>
    <col min="5" max="5" width="31.5703125" style="42" customWidth="1"/>
    <col min="6" max="6" width="36.7109375" style="42" customWidth="1"/>
    <col min="7" max="7" width="11.85546875" style="42" customWidth="1"/>
    <col min="8" max="10" width="7.7109375" style="42" customWidth="1"/>
    <col min="11" max="12" width="10.42578125" style="42" customWidth="1"/>
    <col min="13" max="13" width="9.140625" style="42" customWidth="1"/>
    <col min="14" max="15" width="13.42578125" style="42" customWidth="1"/>
    <col min="16" max="16" width="14.85546875" style="43" customWidth="1"/>
    <col min="17" max="17" width="34.140625" style="43" customWidth="1"/>
    <col min="18" max="18" width="42.140625" style="43" customWidth="1"/>
    <col min="19" max="19" width="14" style="43" customWidth="1"/>
    <col min="20" max="22" width="9.42578125" style="42" customWidth="1"/>
    <col min="23" max="23" width="9.140625" style="42"/>
    <col min="24" max="24" width="10.5703125" style="42" customWidth="1"/>
    <col min="25" max="28" width="9.140625" style="42"/>
    <col min="29" max="29" width="9.5703125" style="42" bestFit="1" customWidth="1"/>
    <col min="30" max="16384" width="9.140625" style="42"/>
  </cols>
  <sheetData>
    <row r="5" spans="1:67" s="64" customFormat="1" ht="21.75" customHeight="1" x14ac:dyDescent="0.2">
      <c r="A5" s="63">
        <f>ROW()-U$1</f>
        <v>5</v>
      </c>
      <c r="B5" s="127"/>
      <c r="C5" s="127"/>
      <c r="D5" s="111"/>
      <c r="E5" s="127"/>
      <c r="F5" s="127"/>
      <c r="G5" s="112"/>
      <c r="H5" s="160"/>
      <c r="I5" s="160"/>
      <c r="J5" s="160"/>
      <c r="K5" s="161"/>
      <c r="L5" s="103">
        <f>AP5</f>
        <v>0</v>
      </c>
      <c r="M5" s="104"/>
      <c r="N5" s="130" t="str">
        <f>TRIM(CLEAN(F5))</f>
        <v/>
      </c>
      <c r="O5" s="130" t="str">
        <f>PROPER(TRIM(CLEAN(SUBSTITUTE(SUBSTITUTE("x"&amp;B5&amp;" "&amp;C5,"Ć","Č"),"ć","č"))))</f>
        <v>X</v>
      </c>
      <c r="P5" s="155" t="str">
        <f>IF(ISNUMBER(VALUE(D5)),SUBSTITUTE(SUBSTITUTE(D5,".",""),",",""),"")</f>
        <v/>
      </c>
      <c r="Q5" s="131" t="e">
        <f ca="1">AZ5&amp;BA5&amp;R5&amp;S5&amp;U5&amp;V5&amp;W5&amp;X5&amp;Y5&amp;Z5&amp;AD5&amp;AE5&amp;AG5&amp;AL5&amp;AS5&amp;AU5&amp;AV5&amp;AW5&amp;AX5&amp;AY5</f>
        <v>#REF!</v>
      </c>
      <c r="R5" s="131" t="str">
        <f>IF(AND(LEN(D5)&gt;0,D5&lt;&gt;P5),"EMŠO prijavljene osebe vsebuje znake, ki niso številke: "&amp;D5&amp;" 
","")</f>
        <v/>
      </c>
      <c r="S5" s="132" t="str">
        <f>IF(D5="","Manjka EMŠO prijavljene osebe. 
","")</f>
        <v xml:space="preserve">Manjka EMŠO prijavljene osebe. 
</v>
      </c>
      <c r="T5" s="133">
        <f>IF(AND(LEN(D5)=13,R5=""),RIGHT(D5,1)-MOD(11-MOD(LEFT(D5,1)*7+RIGHT(LEFT(D5,2),1)*6+RIGHT(LEFT(D5,3),1)*5+RIGHT(LEFT(D5,4),1)*4+RIGHT(LEFT(D5,5),1)*3+RIGHT(LEFT(D5,6),1)*2+RIGHT(LEFT(D5,7),1)*7+RIGHT(LEFT(D5,8),1)*6+RIGHT(LEFT(D5,9),1)*5+RIGHT(LEFT(D5,10),1)*4+RIGHT(LEFT(D5,11),1)*3+RIGHT(LEFT(D5,12),1)*2,11),11)=0,0)</f>
        <v>0</v>
      </c>
      <c r="U5" s="131" t="str">
        <f>IF(AND(R5="",S5="",NOT(T5)),"Napačen EMŠO prijavljene osebe: "&amp;D5&amp;" 
","")</f>
        <v/>
      </c>
      <c r="V5" s="134" t="e">
        <f ca="1">IF(AND(D5&lt;&gt;"",COUNTIFS(INDIRECT(X$2&amp;":"&amp;X$3),"&lt;&gt;"&amp;O5,INDIRECT(Y$2&amp;":"&amp;Y$3),"&lt;&gt;",INDIRECT(Y$2&amp;":"&amp;Y$3),D5)&gt;0),"Za različne prijavljene osebe je vpisan isti EMŠO: "&amp;D5&amp;" 
","")</f>
        <v>#REF!</v>
      </c>
      <c r="W5" s="131" t="e">
        <f ca="1">IF(AND(E5&lt;&gt;"",COUNTIFS(INDIRECT(Y$2&amp;":"&amp;Y$3),D5,INDIRECT(Z$2&amp;":"&amp;Z$3),"&lt;&gt;",INDIRECT(Z$2&amp;":"&amp;Z$3),"&lt;&gt;"&amp;E5)&gt;0),"Za to prijavljeno osebo sta vpisana različna izobraževalna programa. 
","")</f>
        <v>#REF!</v>
      </c>
      <c r="X5" s="131" t="str">
        <f>IF(E5="","Manjka izobraževalni program. 
","")</f>
        <v xml:space="preserve">Manjka izobraževalni program. 
</v>
      </c>
      <c r="Y5" s="131" t="str">
        <f>IF(AND(E5&lt;&gt;"",COUNTIF(programi!A:A,TRIM(CLEAN(E5)))=0),"Napaka pri vnosu izobraževalnega programa. 
","")</f>
        <v/>
      </c>
      <c r="Z5" s="134" t="e">
        <f ca="1">IF(AND(D5&lt;&gt;"",COUNTIFS(INDIRECT(Y$2&amp;":"&amp;Y$3),D5,INDIRECT(AD$2&amp;":"&amp;AD$3),G5)&gt;1),"Ista oseba (EMŠO: "&amp;TRIM(CLEAN(D5))&amp;") je več kot enkrat navedena pri istem delodajalcu ("&amp;TRIM(CLEAN(N5))&amp;"). 
","")</f>
        <v>#REF!</v>
      </c>
      <c r="AA5" s="131"/>
      <c r="AB5" s="131"/>
      <c r="AC5" s="135" t="str">
        <f>IF(AND(G5&lt;&gt;"",ISNUMBER(VALUE(G5))),VALUE(SUBSTITUTE(SUBSTITUTE(G5,".",""),",","")),"")</f>
        <v/>
      </c>
      <c r="AD5" s="134" t="str">
        <f>IF(AND(G5&lt;&gt;"",TEXT(G5,"#")&lt;&gt;TEXT(AC5,"#")),"Matična številka delodajalca vsebuje znake, ki niso številke: "&amp;TRIM(CLEAN(G5))&amp;"
","")</f>
        <v/>
      </c>
      <c r="AE5" s="132" t="str">
        <f>IF(G5="","Manjka matična številka delodajalca. 
","")</f>
        <v xml:space="preserve">Manjka matična številka delodajalca. 
</v>
      </c>
      <c r="AF5" s="135" t="str">
        <f>IF(OR(AD5&lt;&gt;"",AE5&lt;&gt;"",AND(LEFT(G5,3)="100",LEN(G5)=9)),"",(RIGHT(LEFT(G5,7),1)-MOD(11-MOD(LEFT(G5,1)*7+RIGHT(LEFT(G5,2),1)*6+RIGHT(LEFT(G5,3),1)*5+RIGHT(LEFT(G5,4),1)*4+RIGHT(LEFT(G5,5),1)*3+RIGHT(LEFT(G5,6),1)*2,11),10)=0)+(RIGHT(LEFT(G5,7),1)-MOD(11-MOD(LEFT(G5,1)*2+RIGHT(LEFT(G5,2),1)*3+RIGHT(LEFT(G5,3),1)*4+RIGHT(LEFT(G5,4),1)*5+RIGHT(LEFT(G5,5),1)*6+RIGHT(LEFT(G5,6),1)*7,11),10)=0)+(AND(LEFT(G5,1)-5=0,RIGHT(LEFT(G5,7),1)-MOD(10-MOD(TRUNC(LEFT(G5,1)/5)+MOD(LEFT(G5,1)*2,10)+RIGHT(LEFT(G5,2),1)+TRUNC(RIGHT(LEFT(G5,3),1)/5)+MOD(RIGHT(LEFT(G5,3),1)*2,10)+RIGHT(LEFT(G5,4),1)+TRUNC(RIGHT(LEFT(G5,5),1)/5)+MOD(RIGHT(LEFT(G5,5),1)*2,10)+RIGHT(LEFT(G5,6),1),10),10)=0))-0)</f>
        <v/>
      </c>
      <c r="AG5" s="131" t="str">
        <f>IF(AND(AD5="",AE5="",AF5=0),"Napačna matična številka delodajalca: "&amp;TRIM(CLEAN(G5))&amp;"
","")</f>
        <v/>
      </c>
      <c r="AH5" s="134" t="str">
        <f>IF(AND(X5="",Y5=""),VLOOKUP(TRIM(CLEAN(E5)),programi!A:B,2,0),"")</f>
        <v/>
      </c>
      <c r="AI5" s="135">
        <f ca="1">IF(D5="",0,1/COUNTIF(INDIRECT(Y$2&amp;":"&amp;Y$3),D5))</f>
        <v>0</v>
      </c>
      <c r="AJ5" s="135">
        <f ca="1">IF(E5="",0,1/COUNTIF(INDIRECT(Z$2&amp;":"&amp;Z$3),E5))</f>
        <v>0</v>
      </c>
      <c r="AK5" s="135">
        <f ca="1">IF(G5="",0,1/COUNTIF(INDIRECT(AD$2&amp;":"&amp;AD$3),G5))</f>
        <v>0</v>
      </c>
      <c r="AL5" s="135" t="str">
        <f>IF(OR(AND(LEN(H5)&gt;0,NOT(ISNUMBER(VALUE(H5)))),AND(LEN(I5)&gt;0,NOT(ISNUMBER(VALUE(I5)))),AND(LEN(J5)&gt;0,NOT(ISNUMBER(VALUE(J5)))),AND(LEN(K5)&gt;0,NOT(ISNUMBER(VALUE(K5))))),"Podatki o obsegu PUD/PRI vsebujejo znake, ki niso številke. V teh poljih se bo izpisala vrednost 0. 
","")</f>
        <v/>
      </c>
      <c r="AM5" s="135">
        <f t="shared" ref="AM5:AO5" si="0">IF(AND(LEN(H5)&gt;0,ISNUMBER(VALUE(H5))),ROUND(VALUE(H5),1),0)</f>
        <v>0</v>
      </c>
      <c r="AN5" s="135">
        <f t="shared" si="0"/>
        <v>0</v>
      </c>
      <c r="AO5" s="135">
        <f t="shared" si="0"/>
        <v>0</v>
      </c>
      <c r="AP5" s="135">
        <f>AM5+AN5+AO5</f>
        <v>0</v>
      </c>
      <c r="AQ5" s="135">
        <f>IF(AND(LEN(K5)&gt;0,ISNUMBER(VALUE(K5))),ROUND(VALUE(K5),0),0)</f>
        <v>0</v>
      </c>
      <c r="AR5" s="135" t="str">
        <f>IF(AND(X5="",Y5=""),VLOOKUP(TRIM(CLEAN(E5)),programi!A:C,3,0),"")</f>
        <v/>
      </c>
      <c r="AS5" s="134" t="str">
        <f>IF(AQ5=0,"Manjka podatek ""Skupaj predpisano število tednov po programu v vseh letnikih"". 
","")</f>
        <v xml:space="preserve">Manjka podatek "Skupaj predpisano število tednov po programu v vseh letnikih". 
</v>
      </c>
      <c r="AT5" s="134" t="e">
        <f ca="1">IF(AND(AS5="",COUNTIFS(INDIRECT(Z$2&amp;":"&amp;Z$3),E5,INDIRECT(AQ$2&amp;":"&amp;AQ$3),"&gt;0",INDIRECT(AQ$2&amp;":"&amp;AQ$3),"&lt;&gt;"&amp;AQ5)&gt;0),"Za isti izobraževalni program ("&amp;TRIM(CLEAN(E5))&amp;") so navedene različne predpisane dolžine PUD/PRI. 
","")</f>
        <v>#REF!</v>
      </c>
      <c r="AU5" s="134" t="e">
        <f ca="1">IF(AND(S5="",AE5="",AS5="",AR5="SPI",SUMIFS(INDIRECT(AP$2&amp;":"&amp;AP$3),INDIRECT(Y$2&amp;":"&amp;Y$3),D5,INDIRECT(AD$2&amp;":"&amp;AD$3),G5,INDIRECT(Z$2&amp;":"&amp;Z$3),E5,INDIRECT(AR$2&amp;":"&amp;AR$3),"SPI")&lt;3),"Skupna dolžina PUD za to osebo pri delodajalcu "&amp;TRIM(CLEAN(N5))&amp;" je krajša od 3 tednov. 
","")</f>
        <v>#REF!</v>
      </c>
      <c r="AV5" s="134" t="e">
        <f ca="1">IF(AND(S5="",AE5="",AS5="",AR5="VSŠ",SUMIFS(INDIRECT(AP$2&amp;":"&amp;AP$3),INDIRECT(Y$2&amp;":"&amp;Y$3),D5,INDIRECT(AD$2&amp;":"&amp;AD$3),G5,INDIRECT(Z$2&amp;":"&amp;Z$3),E5,INDIRECT(AR$2&amp;":"&amp;AR$3),"VSŠ")&lt;8),"Skupna dolžina PRI za to osebo pri delodajalcu "&amp;TRIM(CLEAN(N5))&amp;" je krajša od 8 tednov. 
","")</f>
        <v>#REF!</v>
      </c>
      <c r="AW5" s="134" t="str">
        <f>IF(AND(AR5="SPI",AS5="",AQ5&lt;24),"Skupaj predpisana dolžina PUD po vseh letnikih je krajša od 24 tednov. 
","")</f>
        <v/>
      </c>
      <c r="AX5" s="131" t="str">
        <f>IF(AND(AR5="VSŠ",AS5="",AQ5&lt;20),"Skupaj predpisana dolžina PRI po vseh letnikih je krajša od 20 tednov. 
","")</f>
        <v/>
      </c>
      <c r="AY5" s="131" t="e">
        <f ca="1">IF(AND(S5="",AS5="",AU5="",AV5="",SUMIFS(INDIRECT(AP$2&amp;":"&amp;AP$3),INDIRECT(Y$2&amp;":"&amp;Y$3),D5,INDIRECT(Z$2&amp;":"&amp;Z$3),E5)&gt;AQ5),"Dolžina PUD/PRI pri delodajalcih za to osebo presega skupaj predpisano dolžino po programu v vseh letnikih. 
","")</f>
        <v>#REF!</v>
      </c>
      <c r="AZ5" s="138" t="str">
        <f>IF(B5="","Manjka ime prijavljene osebe. 
","")</f>
        <v xml:space="preserve">Manjka ime prijavljene osebe. 
</v>
      </c>
      <c r="BA5" s="138" t="str">
        <f>IF(C5="","Manjka priimek prijavljene osebe. 
","")</f>
        <v xml:space="preserve">Manjka priimek prijavljene osebe. 
</v>
      </c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</row>
    <row r="6" spans="1:67" x14ac:dyDescent="0.25">
      <c r="AC6" s="156" t="str">
        <f>TEXT(AC5,"#")</f>
        <v/>
      </c>
    </row>
  </sheetData>
  <sheetProtection selectLockedCells="1"/>
  <dataValidations count="4">
    <dataValidation type="textLength" operator="equal" allowBlank="1" showInputMessage="1" showErrorMessage="1" errorTitle="Napačen vnos" error="EMŠO mora imeti 13 mest. " sqref="D5" xr:uid="{67E2070F-FC0B-45CE-8EE8-AADB11C4955B}">
      <formula1>13</formula1>
    </dataValidation>
    <dataValidation allowBlank="1" showInputMessage="1" showErrorMessage="1" promptTitle="Vsota pri tem delodajalcu" prompt="Tega polja ne vpišete, ampak se izračuna avtomatično. " sqref="L5" xr:uid="{649055A5-98B6-4FF2-AF63-8BD2C2A002FE}"/>
    <dataValidation type="whole" allowBlank="1" showErrorMessage="1" errorTitle="Vnos matične številke" error="Matična številka mora imeti 10 mest, številka KMG-MID pa 9 mest. " sqref="G5" xr:uid="{0ABC3476-0EA4-4AB5-902F-ED04A46A704B}">
      <formula1>1000000</formula1>
      <formula2>9999999999</formula2>
    </dataValidation>
    <dataValidation type="decimal" allowBlank="1" showInputMessage="1" showErrorMessage="1" sqref="H5:K5" xr:uid="{5FCB550E-1612-4FBB-9D9D-32A54129DE9E}">
      <formula1>0</formula1>
      <formula2>100</formula2>
    </dataValidation>
  </dataValidations>
  <pageMargins left="0.78740157480314965" right="0.78740157480314965" top="1.5354330708661419" bottom="0.78740157480314965" header="0" footer="0.19685039370078741"/>
  <pageSetup paperSize="9" orientation="portrait" r:id="rId1"/>
  <headerFooter scaleWithDoc="0">
    <oddHeader>&amp;C&amp;G</oddHeader>
    <oddFooter xml:space="preserve">&amp;L&amp;9&amp;K000000&amp;D&amp;K01+000
Obr. BS1-JR PUD 2019/2020&amp;C&amp;9&amp;G&amp;11 &amp;R&amp;9&amp;P
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7" r:id="rId5" name="Button 11">
              <controlPr defaultSize="0" print="0" autoFill="0" autoPict="0" macro="[0]!izbrisi" altText="Izbriše celotno vrstico. ">
                <anchor moveWithCells="1">
                  <from>
                    <xdr:col>12</xdr:col>
                    <xdr:colOff>66675</xdr:colOff>
                    <xdr:row>4</xdr:row>
                    <xdr:rowOff>9525</xdr:rowOff>
                  </from>
                  <to>
                    <xdr:col>13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Napaka pri vnosu izobraževalnega programa. " prompt="Izobraževalni program izberite s spustnega seznama ali pa ga natančno prepišite. " xr:uid="{660B11A9-F955-466B-AF60-E45D0CBC53CD}">
          <x14:formula1>
            <xm:f>programi!$A$1:$A$12</xm:f>
          </x14:formula1>
          <xm:sqref>E5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26DFD-2C90-4610-808F-9480CF88B9F2}">
  <sheetPr codeName="List9"/>
  <dimension ref="A5:Q17"/>
  <sheetViews>
    <sheetView showZeros="0" zoomScaleNormal="100" workbookViewId="0">
      <selection activeCell="A20" sqref="A20"/>
    </sheetView>
  </sheetViews>
  <sheetFormatPr defaultRowHeight="15" x14ac:dyDescent="0.25"/>
  <cols>
    <col min="1" max="1" width="1.42578125" style="13" customWidth="1"/>
    <col min="2" max="2" width="4.5703125" style="13" customWidth="1"/>
    <col min="3" max="3" width="10" style="13" customWidth="1"/>
    <col min="4" max="4" width="3.28515625" style="13" customWidth="1"/>
    <col min="5" max="5" width="10" style="13" customWidth="1"/>
    <col min="6" max="6" width="3.28515625" style="13" customWidth="1"/>
    <col min="7" max="7" width="9" style="13" customWidth="1"/>
    <col min="8" max="8" width="4.5703125" style="13" customWidth="1"/>
    <col min="9" max="9" width="1.7109375" style="13" customWidth="1"/>
    <col min="10" max="10" width="7.140625" style="13" customWidth="1"/>
    <col min="11" max="11" width="14.42578125" style="13" customWidth="1"/>
    <col min="12" max="12" width="8.140625" style="13" customWidth="1"/>
    <col min="13" max="13" width="7" style="13" customWidth="1"/>
    <col min="14" max="14" width="1.42578125" style="13" customWidth="1"/>
    <col min="15" max="15" width="0.28515625" style="13" customWidth="1"/>
    <col min="16" max="16384" width="9.140625" style="13"/>
  </cols>
  <sheetData>
    <row r="5" spans="1:17" ht="12.75" customHeight="1" x14ac:dyDescent="0.25"/>
    <row r="6" spans="1:17" ht="18.75" customHeight="1" x14ac:dyDescent="0.25">
      <c r="A6" s="26"/>
      <c r="B6" s="216" t="s">
        <v>153</v>
      </c>
      <c r="C6" s="216"/>
      <c r="D6" s="216"/>
      <c r="E6" s="216"/>
      <c r="F6" s="217">
        <f>TRUNC((ROW()-V$37)/12)+1</f>
        <v>1</v>
      </c>
      <c r="G6" s="217"/>
      <c r="H6" s="4"/>
      <c r="I6" s="4"/>
    </row>
    <row r="7" spans="1:17" s="121" customFormat="1" ht="27" customHeight="1" x14ac:dyDescent="0.2">
      <c r="A7" s="118"/>
      <c r="B7" s="213"/>
      <c r="C7" s="213"/>
      <c r="D7" s="215"/>
      <c r="E7" s="215"/>
      <c r="F7" s="119"/>
      <c r="G7" s="214"/>
      <c r="H7" s="214"/>
      <c r="I7" s="120"/>
      <c r="J7" s="215"/>
      <c r="K7" s="215"/>
      <c r="L7" s="215"/>
      <c r="M7" s="215"/>
      <c r="N7" s="119"/>
      <c r="P7" s="122"/>
      <c r="Q7" s="122"/>
    </row>
    <row r="8" spans="1:17" x14ac:dyDescent="0.25">
      <c r="A8" s="24"/>
      <c r="B8" s="212" t="s">
        <v>147</v>
      </c>
      <c r="C8" s="212"/>
      <c r="D8" s="212" t="s">
        <v>148</v>
      </c>
      <c r="E8" s="212"/>
      <c r="F8" s="24"/>
      <c r="G8" s="212" t="s">
        <v>154</v>
      </c>
      <c r="H8" s="212"/>
      <c r="I8" s="116"/>
      <c r="J8" s="212" t="s">
        <v>23</v>
      </c>
      <c r="K8" s="212"/>
      <c r="L8" s="212"/>
      <c r="M8" s="212"/>
      <c r="N8" s="24"/>
      <c r="P8" s="4"/>
      <c r="Q8" s="4"/>
    </row>
    <row r="9" spans="1:17" ht="6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P9" s="4"/>
      <c r="Q9" s="4"/>
    </row>
    <row r="10" spans="1:17" s="121" customFormat="1" ht="11.25" x14ac:dyDescent="0.2">
      <c r="A10" s="118"/>
      <c r="B10" s="213"/>
      <c r="C10" s="213"/>
      <c r="D10" s="213"/>
      <c r="E10" s="213"/>
      <c r="F10" s="213"/>
      <c r="G10" s="213"/>
      <c r="H10" s="213"/>
      <c r="I10" s="213"/>
      <c r="J10" s="119"/>
      <c r="K10" s="214"/>
      <c r="L10" s="214"/>
      <c r="M10" s="124"/>
      <c r="N10" s="123"/>
      <c r="P10" s="122"/>
      <c r="Q10" s="122"/>
    </row>
    <row r="11" spans="1:17" x14ac:dyDescent="0.25">
      <c r="A11" s="24"/>
      <c r="B11" s="212" t="s">
        <v>12</v>
      </c>
      <c r="C11" s="212"/>
      <c r="D11" s="212"/>
      <c r="E11" s="212"/>
      <c r="F11" s="212"/>
      <c r="G11" s="212"/>
      <c r="H11" s="212"/>
      <c r="I11" s="212"/>
      <c r="J11" s="24"/>
      <c r="K11" s="212" t="s">
        <v>155</v>
      </c>
      <c r="L11" s="212"/>
      <c r="M11" s="24"/>
      <c r="N11" s="116"/>
      <c r="P11" s="4"/>
      <c r="Q11" s="4"/>
    </row>
    <row r="12" spans="1:17" ht="1.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P12" s="4"/>
      <c r="Q12" s="4"/>
    </row>
    <row r="13" spans="1:17" ht="12.75" customHeight="1" x14ac:dyDescent="0.25">
      <c r="A13" s="28"/>
      <c r="B13" s="218" t="s">
        <v>151</v>
      </c>
      <c r="C13" s="219"/>
      <c r="D13" s="219"/>
      <c r="E13" s="219"/>
      <c r="F13" s="219"/>
      <c r="G13" s="219"/>
      <c r="H13" s="220" t="s">
        <v>25</v>
      </c>
      <c r="I13" s="220"/>
      <c r="J13" s="220"/>
      <c r="K13" s="220" t="s">
        <v>152</v>
      </c>
      <c r="L13" s="222"/>
      <c r="M13" s="29"/>
      <c r="N13" s="30"/>
      <c r="P13" s="4"/>
      <c r="Q13" s="4"/>
    </row>
    <row r="14" spans="1:17" x14ac:dyDescent="0.25">
      <c r="A14" s="88"/>
      <c r="B14" s="224" t="s">
        <v>14</v>
      </c>
      <c r="C14" s="225"/>
      <c r="D14" s="225" t="s">
        <v>15</v>
      </c>
      <c r="E14" s="225"/>
      <c r="F14" s="225" t="s">
        <v>16</v>
      </c>
      <c r="G14" s="225"/>
      <c r="H14" s="221"/>
      <c r="I14" s="221"/>
      <c r="J14" s="221"/>
      <c r="K14" s="221"/>
      <c r="L14" s="223"/>
      <c r="M14" s="29"/>
      <c r="N14" s="30"/>
      <c r="P14" s="4"/>
      <c r="Q14" s="4"/>
    </row>
    <row r="15" spans="1:17" s="121" customFormat="1" ht="11.25" x14ac:dyDescent="0.2">
      <c r="A15" s="119"/>
      <c r="B15" s="226">
        <f>ROUND(V15,1)</f>
        <v>0</v>
      </c>
      <c r="C15" s="227"/>
      <c r="D15" s="227">
        <f>ROUND(W15,1)</f>
        <v>0</v>
      </c>
      <c r="E15" s="227"/>
      <c r="F15" s="227">
        <f>ROUND(X15,1)</f>
        <v>0</v>
      </c>
      <c r="G15" s="227"/>
      <c r="H15" s="228">
        <f>ROUND(B15,1)+ROUND(D15,1)+ROUND(F15,1)</f>
        <v>0</v>
      </c>
      <c r="I15" s="228"/>
      <c r="J15" s="228"/>
      <c r="K15" s="227">
        <f>ROUND(Y15,0)</f>
        <v>0</v>
      </c>
      <c r="L15" s="229"/>
      <c r="M15" s="124"/>
      <c r="N15" s="119"/>
      <c r="P15" s="122"/>
      <c r="Q15" s="122"/>
    </row>
    <row r="16" spans="1:17" ht="9.75" customHeight="1" x14ac:dyDescent="0.25"/>
    <row r="17" ht="4.5" customHeight="1" x14ac:dyDescent="0.25"/>
  </sheetData>
  <mergeCells count="25">
    <mergeCell ref="B15:C15"/>
    <mergeCell ref="D15:E15"/>
    <mergeCell ref="F15:G15"/>
    <mergeCell ref="H15:J15"/>
    <mergeCell ref="K15:L15"/>
    <mergeCell ref="K11:L11"/>
    <mergeCell ref="B13:G13"/>
    <mergeCell ref="H13:J14"/>
    <mergeCell ref="K13:L14"/>
    <mergeCell ref="B14:C14"/>
    <mergeCell ref="D14:E14"/>
    <mergeCell ref="F14:G14"/>
    <mergeCell ref="B11:I11"/>
    <mergeCell ref="B7:C7"/>
    <mergeCell ref="D7:E7"/>
    <mergeCell ref="G7:H7"/>
    <mergeCell ref="J7:M7"/>
    <mergeCell ref="B6:E6"/>
    <mergeCell ref="F6:G6"/>
    <mergeCell ref="B8:C8"/>
    <mergeCell ref="D8:E8"/>
    <mergeCell ref="G8:H8"/>
    <mergeCell ref="J8:M8"/>
    <mergeCell ref="B10:I10"/>
    <mergeCell ref="K10:L10"/>
  </mergeCells>
  <pageMargins left="0.78740157480314965" right="0.78740157480314965" top="1.5354330708661419" bottom="0.78740157480314965" header="0" footer="0.19685039370078741"/>
  <pageSetup paperSize="9" orientation="portrait" r:id="rId1"/>
  <headerFooter scaleWithDoc="0">
    <oddHeader>&amp;C&amp;G</oddHeader>
    <oddFooter xml:space="preserve">&amp;L&amp;9&amp;K000000&amp;D&amp;K01+000
Obr. BS1-JR PUD 2019/2020&amp;C&amp;9&amp;G&amp;11 &amp;R&amp;9&amp;P
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CA801-F940-430C-8396-7E7A1ABBE780}">
  <sheetPr codeName="List8"/>
  <dimension ref="A1:Y105"/>
  <sheetViews>
    <sheetView showZeros="0" zoomScale="115" zoomScaleNormal="115" zoomScaleSheetLayoutView="100" workbookViewId="0">
      <selection sqref="A1:N1"/>
    </sheetView>
  </sheetViews>
  <sheetFormatPr defaultRowHeight="15" x14ac:dyDescent="0.25"/>
  <cols>
    <col min="1" max="1" width="1.42578125" style="13" customWidth="1"/>
    <col min="2" max="2" width="4.5703125" style="13" customWidth="1"/>
    <col min="3" max="3" width="10" style="13" customWidth="1"/>
    <col min="4" max="4" width="3.28515625" style="13" customWidth="1"/>
    <col min="5" max="5" width="10" style="13" customWidth="1"/>
    <col min="6" max="6" width="3.28515625" style="13" customWidth="1"/>
    <col min="7" max="7" width="9" style="13" customWidth="1"/>
    <col min="8" max="8" width="4.5703125" style="13" customWidth="1"/>
    <col min="9" max="9" width="1.7109375" style="13" customWidth="1"/>
    <col min="10" max="10" width="6.5703125" style="13" customWidth="1"/>
    <col min="11" max="11" width="14.5703125" style="13" customWidth="1"/>
    <col min="12" max="12" width="8.140625" style="13" customWidth="1"/>
    <col min="13" max="13" width="7" style="13" customWidth="1"/>
    <col min="14" max="14" width="0.140625" style="13" customWidth="1"/>
    <col min="15" max="15" width="0.28515625" style="13" customWidth="1"/>
    <col min="16" max="16384" width="9.140625" style="13"/>
  </cols>
  <sheetData>
    <row r="1" spans="1:22" ht="18.75" x14ac:dyDescent="0.25">
      <c r="A1" s="247" t="str">
        <f>'Prijavni obrazec za zbornico'!A1:N1</f>
        <v>SKLOP A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U1" s="165">
        <f>ROW(A37)</f>
        <v>37</v>
      </c>
      <c r="V1" s="165">
        <v>1</v>
      </c>
    </row>
    <row r="2" spans="1:22" ht="18.75" x14ac:dyDescent="0.25">
      <c r="A2" s="247" t="str">
        <f>'Prijavni obrazec za zbornico'!A2:N2</f>
        <v>1.1 PRIJAVNI OBRAZEC ZA ZBORNICO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U2" s="165"/>
      <c r="V2" s="165">
        <f>U1+1</f>
        <v>38</v>
      </c>
    </row>
    <row r="3" spans="1:22" ht="18.75" x14ac:dyDescent="0.25">
      <c r="A3" s="247" t="str">
        <f>'Prijavni obrazec za zbornico'!A3:N3</f>
        <v>JR PUD 2019/2020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U3" s="165"/>
      <c r="V3" s="165">
        <f>U1+12*V1</f>
        <v>49</v>
      </c>
    </row>
    <row r="4" spans="1:22" ht="39.75" customHeight="1" x14ac:dyDescent="0.25">
      <c r="A4" s="216" t="str">
        <f>'Prijavni obrazec za zbornico'!A4:D4</f>
        <v>Podatki o zbornici</v>
      </c>
      <c r="B4" s="216"/>
      <c r="C4" s="216"/>
      <c r="D4" s="216"/>
      <c r="U4" s="162"/>
      <c r="V4" s="162"/>
    </row>
    <row r="5" spans="1:22" ht="15" customHeight="1" x14ac:dyDescent="0.25">
      <c r="A5" s="14"/>
      <c r="B5" s="14"/>
    </row>
    <row r="6" spans="1:22" ht="15.75" x14ac:dyDescent="0.25">
      <c r="A6" s="231" t="str">
        <f>TRIM(CLEAN('Prijavni obrazec za zbornico'!A6))</f>
        <v/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</row>
    <row r="7" spans="1:22" ht="19.5" customHeight="1" x14ac:dyDescent="0.25">
      <c r="A7" s="230" t="str">
        <f>'Prijavni obrazec za zbornico'!A7</f>
        <v>Uradni naziv vlagatelja (zbornice)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</row>
    <row r="8" spans="1:22" ht="15.75" x14ac:dyDescent="0.25">
      <c r="A8" s="231" t="str">
        <f>TRIM(CLEAN('Prijavni obrazec za zbornico'!A8))</f>
        <v/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</row>
    <row r="9" spans="1:22" ht="18" customHeight="1" x14ac:dyDescent="0.25">
      <c r="A9" s="230" t="str">
        <f>'Prijavni obrazec za zbornico'!A9</f>
        <v>Ulica in hišna številka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</row>
    <row r="10" spans="1:22" ht="15.75" x14ac:dyDescent="0.25">
      <c r="A10" s="231" t="str">
        <f>TRIM(CLEAN('Prijavni obrazec za zbornico'!A10))</f>
        <v/>
      </c>
      <c r="B10" s="231"/>
      <c r="C10" s="231"/>
      <c r="D10" s="8"/>
      <c r="E10" s="231" t="str">
        <f>TRIM(CLEAN('Prijavni obrazec za zbornico'!C10))</f>
        <v/>
      </c>
      <c r="F10" s="231"/>
      <c r="G10" s="231"/>
      <c r="H10" s="231"/>
    </row>
    <row r="11" spans="1:22" ht="18.75" customHeight="1" x14ac:dyDescent="0.25">
      <c r="A11" s="41" t="str">
        <f>'Prijavni obrazec za zbornico'!A11</f>
        <v>Poštna številka</v>
      </c>
      <c r="B11" s="41"/>
      <c r="C11" s="73"/>
      <c r="D11" s="18"/>
      <c r="E11" s="230">
        <f>'Prijavni obrazec za zbornico'!E11</f>
        <v>0</v>
      </c>
      <c r="F11" s="230"/>
      <c r="G11" s="230"/>
      <c r="H11" s="230"/>
    </row>
    <row r="12" spans="1:22" ht="15.75" x14ac:dyDescent="0.25">
      <c r="A12" s="231" t="str">
        <f>TRIM(CLEAN('Prijavni obrazec za zbornico'!A12))</f>
        <v/>
      </c>
      <c r="B12" s="231"/>
      <c r="C12" s="231"/>
      <c r="D12" s="231"/>
      <c r="F12" s="86" t="str">
        <f>TRIM(CLEAN('Prijavni obrazec za zbornico'!D12))</f>
        <v/>
      </c>
      <c r="G12" s="231" t="str">
        <f>TRIM(CLEAN('Prijavni obrazec za zbornico'!E12))</f>
        <v/>
      </c>
      <c r="H12" s="231"/>
      <c r="I12" s="231"/>
    </row>
    <row r="13" spans="1:22" ht="19.5" customHeight="1" x14ac:dyDescent="0.25">
      <c r="A13" s="245" t="str">
        <f>'Prijavni obrazec za zbornico'!A13</f>
        <v>Matična številka</v>
      </c>
      <c r="B13" s="245"/>
      <c r="C13" s="245"/>
      <c r="D13" s="245"/>
      <c r="F13" s="15" t="str">
        <f>'Prijavni obrazec za zbornico'!D13</f>
        <v xml:space="preserve">(SI) </v>
      </c>
      <c r="G13" s="41" t="str">
        <f>'Prijavni obrazec za zbornico'!E13</f>
        <v>ID za DDV ali davčna številka</v>
      </c>
      <c r="H13" s="41"/>
      <c r="I13" s="73"/>
    </row>
    <row r="14" spans="1:22" ht="15.75" x14ac:dyDescent="0.25">
      <c r="A14" s="231" t="str">
        <f>TRIM(CLEAN('Prijavni obrazec za zbornico'!A14))</f>
        <v/>
      </c>
      <c r="B14" s="231"/>
      <c r="C14" s="231"/>
      <c r="D14" s="231"/>
      <c r="E14" s="231"/>
      <c r="F14" s="231"/>
      <c r="G14" s="231"/>
      <c r="H14" s="231"/>
      <c r="I14" s="231"/>
      <c r="J14" s="6"/>
    </row>
    <row r="15" spans="1:22" ht="19.5" customHeight="1" x14ac:dyDescent="0.25">
      <c r="A15" s="230" t="str">
        <f>'Prijavni obrazec za zbornico'!A15</f>
        <v>Ime in priimek zakonitega zastopnika</v>
      </c>
      <c r="B15" s="230"/>
      <c r="C15" s="230"/>
      <c r="D15" s="230"/>
      <c r="E15" s="230"/>
      <c r="F15" s="230"/>
      <c r="G15" s="230"/>
      <c r="H15" s="230"/>
    </row>
    <row r="16" spans="1:22" ht="15.75" x14ac:dyDescent="0.25">
      <c r="A16" s="243" t="str">
        <f>'Prijavni obrazec za zbornico'!A16</f>
        <v>SI 56</v>
      </c>
      <c r="B16" s="243"/>
      <c r="C16" s="244" t="str">
        <f>TRIM(CLEAN('Prijavni obrazec za zbornico'!B16))</f>
        <v/>
      </c>
      <c r="D16" s="244"/>
      <c r="E16" s="244"/>
      <c r="F16" s="244"/>
      <c r="G16" s="8"/>
      <c r="H16" s="231" t="str">
        <f>TRIM(CLEAN('Prijavni obrazec za zbornico'!E16))</f>
        <v/>
      </c>
      <c r="I16" s="231"/>
      <c r="J16" s="231"/>
      <c r="K16" s="231"/>
      <c r="L16" s="231"/>
      <c r="M16" s="231"/>
      <c r="N16" s="231"/>
      <c r="O16" s="231"/>
    </row>
    <row r="17" spans="1:20" ht="19.5" customHeight="1" x14ac:dyDescent="0.25">
      <c r="A17" s="212"/>
      <c r="B17" s="212"/>
      <c r="C17" s="212" t="str">
        <f>'Prijavni obrazec za zbornico'!B17</f>
        <v>Številka TRR</v>
      </c>
      <c r="D17" s="212"/>
      <c r="E17" s="212"/>
      <c r="F17" s="212"/>
      <c r="G17" s="18"/>
      <c r="H17" s="230" t="str">
        <f>'Prijavni obrazec za zbornico'!E17</f>
        <v>Banka vlagatelja oz. Uprava RS za javna plačila</v>
      </c>
      <c r="I17" s="230"/>
      <c r="J17" s="230"/>
      <c r="K17" s="230"/>
      <c r="L17" s="230"/>
      <c r="M17" s="230"/>
      <c r="N17" s="230"/>
      <c r="O17" s="230"/>
    </row>
    <row r="18" spans="1:20" ht="34.5" customHeight="1" x14ac:dyDescent="0.25">
      <c r="A18" s="216" t="str">
        <f>'Prijavni obrazec za zbornico'!A18</f>
        <v>Kontaktni podatki</v>
      </c>
      <c r="B18" s="216"/>
      <c r="C18" s="216"/>
      <c r="D18" s="216"/>
    </row>
    <row r="19" spans="1:20" ht="14.25" customHeight="1" x14ac:dyDescent="0.25">
      <c r="A19" s="16"/>
      <c r="B19" s="16"/>
    </row>
    <row r="20" spans="1:20" ht="15.75" x14ac:dyDescent="0.25">
      <c r="A20" s="231" t="str">
        <f>TRIM(CLEAN('Prijavni obrazec za zbornico'!A20))</f>
        <v/>
      </c>
      <c r="B20" s="231"/>
      <c r="C20" s="231"/>
      <c r="D20" s="231"/>
      <c r="E20" s="231"/>
      <c r="F20" s="231"/>
      <c r="G20" s="231"/>
      <c r="H20" s="231"/>
      <c r="I20" s="5"/>
      <c r="J20" s="3"/>
      <c r="K20" s="231" t="str">
        <f>TRIM(CLEAN('Prijavni obrazec za zbornico'!F20))</f>
        <v/>
      </c>
      <c r="L20" s="231"/>
      <c r="M20" s="231"/>
      <c r="N20" s="231"/>
    </row>
    <row r="21" spans="1:20" ht="20.25" customHeight="1" x14ac:dyDescent="0.25">
      <c r="A21" s="230" t="str">
        <f>'Prijavni obrazec za zbornico'!A21</f>
        <v>Ime in priimek kontaktne osebe zbornice</v>
      </c>
      <c r="B21" s="230"/>
      <c r="C21" s="230"/>
      <c r="D21" s="230"/>
      <c r="E21" s="230"/>
      <c r="F21" s="230"/>
      <c r="G21" s="230"/>
      <c r="H21" s="230"/>
      <c r="I21" s="17"/>
      <c r="J21" s="18"/>
      <c r="K21" s="230" t="str">
        <f>'Prijavni obrazec za zbornico'!F21</f>
        <v>Tel. št. kontaktne osebe zbornice</v>
      </c>
      <c r="L21" s="230"/>
      <c r="M21" s="230"/>
      <c r="N21" s="230"/>
    </row>
    <row r="22" spans="1:20" ht="15.75" x14ac:dyDescent="0.25">
      <c r="A22" s="231" t="str">
        <f>TRIM(CLEAN('Prijavni obrazec za zbornico'!A22))</f>
        <v/>
      </c>
      <c r="B22" s="231"/>
      <c r="C22" s="231"/>
      <c r="D22" s="231"/>
    </row>
    <row r="23" spans="1:20" x14ac:dyDescent="0.25">
      <c r="A23" s="245" t="str">
        <f>'Prijavni obrazec za zbornico'!A23</f>
        <v>Tel. št. zbornice</v>
      </c>
      <c r="B23" s="245"/>
      <c r="C23" s="245"/>
      <c r="D23" s="245"/>
    </row>
    <row r="24" spans="1:20" ht="15.75" customHeight="1" x14ac:dyDescent="0.25"/>
    <row r="25" spans="1:20" ht="45.75" customHeight="1" x14ac:dyDescent="0.25">
      <c r="A25" s="19"/>
      <c r="B25" s="233" t="str">
        <f>'Prijavni obrazec za zbornico'!B25</f>
        <v>Spoštujemo vašo pravico do zasebnosti in pregleda nad oddanimi podatki. E-poštni naslov bo Javni štipendijski, razvojni, invalidski in 
preživninski sklad Republike Slovenije uporabljal izključno za obveščanje o izvajanju programa »Povezava sistema poklicnega in 
strokovnega izobraževanja s potrebami trga dela 2018-2022«.</v>
      </c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19"/>
    </row>
    <row r="26" spans="1:20" ht="60" customHeight="1" x14ac:dyDescent="0.25">
      <c r="A26" s="20"/>
      <c r="B26" s="34">
        <v>1</v>
      </c>
      <c r="C26" s="246" t="s">
        <v>69</v>
      </c>
      <c r="D26" s="246"/>
      <c r="E26" s="246"/>
      <c r="F26" s="246"/>
      <c r="G26" s="246"/>
      <c r="H26" s="21"/>
      <c r="I26" s="246" t="s">
        <v>24</v>
      </c>
      <c r="J26" s="246"/>
      <c r="K26" s="246"/>
      <c r="L26" s="246"/>
      <c r="M26" s="246"/>
      <c r="N26" s="21"/>
      <c r="S26" s="1"/>
      <c r="T26" s="9"/>
    </row>
    <row r="27" spans="1:20" ht="6" customHeight="1" x14ac:dyDescent="0.25">
      <c r="A27" s="20"/>
      <c r="B27" s="20"/>
      <c r="C27" s="22"/>
      <c r="D27" s="22"/>
      <c r="E27" s="22"/>
      <c r="F27" s="22"/>
      <c r="G27" s="23"/>
      <c r="H27" s="22"/>
      <c r="I27" s="22"/>
      <c r="J27" s="22"/>
      <c r="K27" s="22"/>
      <c r="L27" s="22"/>
      <c r="M27" s="22"/>
      <c r="N27" s="4"/>
    </row>
    <row r="28" spans="1:20" ht="15.75" x14ac:dyDescent="0.25">
      <c r="A28" s="2"/>
      <c r="B28" s="232" t="str">
        <f>TRIM(CLEAN('Prijavni obrazec za zbornico'!B28))</f>
        <v/>
      </c>
      <c r="C28" s="232"/>
      <c r="D28" s="232"/>
      <c r="E28" s="232"/>
      <c r="F28" s="232"/>
      <c r="G28" s="232"/>
      <c r="H28" s="7"/>
      <c r="I28" s="3"/>
      <c r="J28" s="3"/>
      <c r="K28" s="3"/>
      <c r="L28" s="3"/>
      <c r="M28" s="3"/>
      <c r="N28" s="3"/>
    </row>
    <row r="29" spans="1:20" x14ac:dyDescent="0.25">
      <c r="A29" s="24"/>
      <c r="B29" s="230" t="str">
        <f>'Prijavni obrazec za zbornico'!B29:G29</f>
        <v>Elektronski naslov kontaktne osebe zbornice</v>
      </c>
      <c r="C29" s="230"/>
      <c r="D29" s="230"/>
      <c r="E29" s="230"/>
      <c r="F29" s="230"/>
      <c r="G29" s="230"/>
      <c r="H29" s="24"/>
      <c r="I29" s="4"/>
      <c r="J29" s="4"/>
      <c r="K29" s="4"/>
      <c r="L29" s="4"/>
      <c r="M29" s="4"/>
      <c r="N29" s="4"/>
    </row>
    <row r="30" spans="1:20" ht="32.25" customHeight="1" x14ac:dyDescent="0.25">
      <c r="A30" s="25"/>
      <c r="B30" s="233" t="str">
        <f>'Prijavni obrazec za zbornico'!B30:M30</f>
        <v>Vaše podatke lahko kadarkoli pregledate in zahtevate njihov popravek ali izbris oziroma prekličete osebno privolitev. To lahko 
storite s sporočilom na e-naslov pud@sklad-kadri.si ali po telefonu 01 43 45 875.</v>
      </c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5"/>
    </row>
    <row r="33" spans="1:25" ht="19.5" customHeight="1" x14ac:dyDescent="0.25">
      <c r="A33" s="26" t="str">
        <f>'Prijavni obrazec za zbornico'!A33</f>
        <v>SEZNAM PRIJAVLJENIH OSEB</v>
      </c>
      <c r="B33" s="26"/>
    </row>
    <row r="34" spans="1:25" ht="15.75" customHeight="1" x14ac:dyDescent="0.25">
      <c r="A34" s="27" t="str">
        <f>'Prijavni obrazec za zbornico'!A34</f>
        <v>Prijavljene osebe in delodajalce vpišite v seznam tako, da bodo urejeni po abecedi (po delodajalcih in po osebah).</v>
      </c>
      <c r="B34" s="27"/>
    </row>
    <row r="35" spans="1:25" ht="11.25" customHeight="1" x14ac:dyDescent="0.25">
      <c r="A35" s="27" t="str">
        <f>'Prijavni obrazec za zbornico'!A35</f>
        <v xml:space="preserve">Za dodajanje prijavljenih oseb pritisnite gumb »Dodaj nov vnos za vajenca«. </v>
      </c>
      <c r="B35" s="27"/>
    </row>
    <row r="36" spans="1:25" ht="11.25" customHeight="1" x14ac:dyDescent="0.25">
      <c r="A36" s="27" t="str">
        <f>'Prijavni obrazec za zbornico'!A36</f>
        <v>Če prijavljena oseba opravlja vajeništvo pri več različnih delodajalcih, jo je potrebno vpisati večkrat, pri vsakem delodajalcu posebej.</v>
      </c>
      <c r="B36" s="27"/>
    </row>
    <row r="37" spans="1:25" ht="9.75" customHeight="1" x14ac:dyDescent="0.25">
      <c r="V37" s="117">
        <f>ROW()</f>
        <v>37</v>
      </c>
    </row>
    <row r="38" spans="1:25" ht="18.75" customHeight="1" x14ac:dyDescent="0.25">
      <c r="A38" s="26"/>
      <c r="B38" s="216" t="s">
        <v>153</v>
      </c>
      <c r="C38" s="216"/>
      <c r="D38" s="216"/>
      <c r="E38" s="216"/>
      <c r="F38" s="217">
        <f>TRUNC((ROW()-V$37)/12)+1</f>
        <v>1</v>
      </c>
      <c r="G38" s="217"/>
      <c r="H38" s="4"/>
      <c r="I38" s="4"/>
    </row>
    <row r="39" spans="1:25" s="121" customFormat="1" ht="27" customHeight="1" x14ac:dyDescent="0.2">
      <c r="A39" s="118"/>
      <c r="B39" s="213" t="s">
        <v>135</v>
      </c>
      <c r="C39" s="213"/>
      <c r="D39" s="215" t="s">
        <v>135</v>
      </c>
      <c r="E39" s="215"/>
      <c r="F39" s="119"/>
      <c r="G39" s="214" t="s">
        <v>135</v>
      </c>
      <c r="H39" s="214"/>
      <c r="I39" s="120"/>
      <c r="J39" s="215" t="s">
        <v>135</v>
      </c>
      <c r="K39" s="215"/>
      <c r="L39" s="215"/>
      <c r="M39" s="215"/>
      <c r="N39" s="119"/>
      <c r="P39" s="122"/>
      <c r="Q39" s="128"/>
      <c r="R39" s="129"/>
    </row>
    <row r="40" spans="1:25" x14ac:dyDescent="0.25">
      <c r="A40" s="24"/>
      <c r="B40" s="212" t="s">
        <v>147</v>
      </c>
      <c r="C40" s="212"/>
      <c r="D40" s="212" t="s">
        <v>148</v>
      </c>
      <c r="E40" s="212"/>
      <c r="F40" s="24"/>
      <c r="G40" s="212" t="s">
        <v>154</v>
      </c>
      <c r="H40" s="212"/>
      <c r="I40" s="17"/>
      <c r="J40" s="212" t="s">
        <v>23</v>
      </c>
      <c r="K40" s="212"/>
      <c r="L40" s="212"/>
      <c r="M40" s="212"/>
      <c r="N40" s="24"/>
      <c r="P40" s="4"/>
      <c r="Q40" s="4"/>
    </row>
    <row r="41" spans="1:25" ht="6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P41" s="4"/>
      <c r="Q41" s="4"/>
    </row>
    <row r="42" spans="1:25" s="121" customFormat="1" ht="11.25" x14ac:dyDescent="0.2">
      <c r="A42" s="118"/>
      <c r="B42" s="213" t="s">
        <v>135</v>
      </c>
      <c r="C42" s="213"/>
      <c r="D42" s="213"/>
      <c r="E42" s="213"/>
      <c r="F42" s="213"/>
      <c r="G42" s="213"/>
      <c r="H42" s="213"/>
      <c r="I42" s="213"/>
      <c r="J42" s="119"/>
      <c r="K42" s="214" t="s">
        <v>135</v>
      </c>
      <c r="L42" s="214"/>
      <c r="M42" s="124"/>
      <c r="N42" s="123"/>
      <c r="P42" s="122"/>
      <c r="Q42" s="122"/>
    </row>
    <row r="43" spans="1:25" x14ac:dyDescent="0.25">
      <c r="A43" s="24"/>
      <c r="B43" s="212" t="s">
        <v>12</v>
      </c>
      <c r="C43" s="212"/>
      <c r="D43" s="212"/>
      <c r="E43" s="212"/>
      <c r="F43" s="212"/>
      <c r="G43" s="212"/>
      <c r="H43" s="212"/>
      <c r="I43" s="212"/>
      <c r="J43" s="24"/>
      <c r="K43" s="212" t="s">
        <v>13</v>
      </c>
      <c r="L43" s="212"/>
      <c r="M43" s="24"/>
      <c r="N43" s="17"/>
      <c r="P43" s="4"/>
      <c r="Q43" s="4"/>
    </row>
    <row r="44" spans="1:25" ht="1.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P44" s="4"/>
      <c r="Q44" s="4"/>
    </row>
    <row r="45" spans="1:25" ht="12.75" customHeight="1" x14ac:dyDescent="0.25">
      <c r="A45" s="28"/>
      <c r="B45" s="218" t="s">
        <v>151</v>
      </c>
      <c r="C45" s="219"/>
      <c r="D45" s="219"/>
      <c r="E45" s="219"/>
      <c r="F45" s="219"/>
      <c r="G45" s="219"/>
      <c r="H45" s="220" t="s">
        <v>25</v>
      </c>
      <c r="I45" s="220"/>
      <c r="J45" s="220"/>
      <c r="K45" s="220" t="s">
        <v>152</v>
      </c>
      <c r="L45" s="222"/>
      <c r="M45" s="29"/>
      <c r="N45" s="30"/>
      <c r="P45" s="4"/>
      <c r="Q45" s="4"/>
    </row>
    <row r="46" spans="1:25" x14ac:dyDescent="0.25">
      <c r="A46" s="88"/>
      <c r="B46" s="224" t="s">
        <v>14</v>
      </c>
      <c r="C46" s="225"/>
      <c r="D46" s="225" t="s">
        <v>15</v>
      </c>
      <c r="E46" s="225"/>
      <c r="F46" s="225" t="s">
        <v>16</v>
      </c>
      <c r="G46" s="225"/>
      <c r="H46" s="221"/>
      <c r="I46" s="221"/>
      <c r="J46" s="221"/>
      <c r="K46" s="221"/>
      <c r="L46" s="223"/>
      <c r="M46" s="29"/>
      <c r="N46" s="30"/>
      <c r="P46" s="4"/>
      <c r="Q46" s="4"/>
    </row>
    <row r="47" spans="1:25" s="121" customFormat="1" ht="11.25" x14ac:dyDescent="0.2">
      <c r="A47" s="119"/>
      <c r="B47" s="226">
        <f>ROUND(V47,1)</f>
        <v>0</v>
      </c>
      <c r="C47" s="227"/>
      <c r="D47" s="227">
        <f>ROUND(W47,1)</f>
        <v>0</v>
      </c>
      <c r="E47" s="227"/>
      <c r="F47" s="227">
        <f>ROUND(X47,1)</f>
        <v>0</v>
      </c>
      <c r="G47" s="227"/>
      <c r="H47" s="228">
        <f>ROUND(B47,1)+ROUND(D47,1)+ROUND(F47,1)</f>
        <v>0</v>
      </c>
      <c r="I47" s="228"/>
      <c r="J47" s="228"/>
      <c r="K47" s="227">
        <f>ROUND(Y47,0)</f>
        <v>0</v>
      </c>
      <c r="L47" s="229"/>
      <c r="M47" s="124"/>
      <c r="N47" s="119"/>
      <c r="P47" s="122"/>
      <c r="Q47" s="122"/>
      <c r="V47" s="121">
        <v>0</v>
      </c>
      <c r="W47" s="121">
        <v>0</v>
      </c>
      <c r="X47" s="121">
        <v>0</v>
      </c>
      <c r="Y47" s="121">
        <v>0</v>
      </c>
    </row>
    <row r="48" spans="1:25" ht="6.75" customHeight="1" x14ac:dyDescent="0.25"/>
    <row r="49" spans="1:14" ht="5.25" customHeight="1" x14ac:dyDescent="0.25"/>
    <row r="50" spans="1:14" customFormat="1" ht="14.25" customHeight="1" x14ac:dyDescent="0.25"/>
    <row r="51" spans="1:14" ht="15.75" x14ac:dyDescent="0.25">
      <c r="A51" s="259" t="str">
        <f>'Prijavni obrazec za zbornico'!A45</f>
        <v>1.2 IZJAVA ZBORNICE O IZPOLNJEVANJU POGOJEV JAVNEGA RAZPISA</v>
      </c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</row>
    <row r="52" spans="1:14" x14ac:dyDescent="0.25">
      <c r="A52" s="13" t="s">
        <v>17</v>
      </c>
    </row>
    <row r="53" spans="1:14" x14ac:dyDescent="0.25">
      <c r="A53" s="258" t="str">
        <f>'Prijavni obrazec za zbornico'!A47:N47</f>
        <v>S podpisom in žigom na tej izjavi pod kazensko in materialno odgovornostjo izjavljamo, da: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</row>
    <row r="54" spans="1:14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ht="46.5" customHeight="1" x14ac:dyDescent="0.25">
      <c r="A55" s="32"/>
      <c r="B55" s="257" t="str">
        <f>'Prijavni obrazec za zbornico'!B49</f>
        <v>1.  na dan oddaje vloge smo registrirani za opravljanje dejavnosti po Zakonu o gospodarskih zbornicah (Uradni list RS, št. 60/06, 56/08 - skl. US, 32/09 - odl. US, 110/09, 14/10 - skl. US, 51/10 - odl. US, 77/11) (*);</v>
      </c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32"/>
    </row>
    <row r="56" spans="1:14" ht="30" customHeight="1" x14ac:dyDescent="0.25">
      <c r="A56" s="32"/>
      <c r="B56" s="257" t="str">
        <f>'Prijavni obrazec za zbornico'!B50</f>
        <v xml:space="preserve">2.  na dan oddaje vloge imamo podeljeno javno pooblastilo na področju poklicnega in strokovnega izobraževanja (*); </v>
      </c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32"/>
    </row>
    <row r="57" spans="1:14" ht="90.75" customHeight="1" x14ac:dyDescent="0.25">
      <c r="A57" s="32"/>
      <c r="B57" s="257" t="str">
        <f>'Prijavni obrazec za zbornico'!B51</f>
        <v>3.  na dan oddaje vloge nismo v postopku prenehanja, likvidacijskem postopku ali stečajnem postopku po Zakonu o finančnem poslovanju, postopkih zaradi insolventnosti in prisilnem prenehanju (Uradni list RS, št. 126/07, 40/09, 59/09, 52/10, 106/10 - ORZFPPIPP21, 26/11, 47/11 - ORZFPPIPP21-1, 87/11 - ZPUOOD, 23/12 - odl. US, 48/12 - odl. US, 47/13, 100/13, 10/15 - popr., 27/16, 31/16 - odl. US, 38/16 - odl. US, 63/16 - ZD-C, 30/18 - ZPPDID, 54/18 - odl. US, 69/2019 - odl. US, 49/2020 - ZIUZEOP, 61/2020 - ZZUSUDJZ-A, 61/2020 - ZIUZEOP-A);</v>
      </c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32"/>
    </row>
    <row r="58" spans="1:14" ht="29.25" customHeight="1" x14ac:dyDescent="0.25">
      <c r="A58" s="32"/>
      <c r="B58" s="257" t="str">
        <f>'Prijavni obrazec za zbornico'!B52</f>
        <v xml:space="preserve">4.  imamo po stanju na predzadnji delovni dan v mesecu pred mesecem oddaje vloge na javni razpis poravnane vse zapadle davke, prispevke in druge obvezne dajatve skladno z nacionalno zakonodajo; </v>
      </c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32"/>
    </row>
    <row r="59" spans="1:14" ht="45.75" customHeight="1" x14ac:dyDescent="0.25">
      <c r="A59" s="32"/>
      <c r="B59" s="257" t="str">
        <f>'Prijavni obrazec za zbornico'!B53</f>
        <v xml:space="preserve">5.  za stroške, ki so predmet tega javnega razpisa, nismo pridobili in nismo v postopku pridobivanja sofinanciranja istih stroškov iz drugih javnih virov, t.j. iz javnih finančnih sredstev evropskega, državnega ali občinskega proračuna; </v>
      </c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32"/>
    </row>
    <row r="60" spans="1:14" ht="30.75" customHeight="1" x14ac:dyDescent="0.25">
      <c r="A60" s="32"/>
      <c r="B60" s="257" t="str">
        <f>'Prijavni obrazec za zbornico'!B54</f>
        <v xml:space="preserve">6.  vajenci, ki so z delodajalci sklenili vajeniške pogodbe, ki jih je registrirala pristojna zbornica, so v šolskem letu 2019/2020 vpisani v prvi letnik srednjega poklicnega izobraževanja v vajeniški obliki; </v>
      </c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32"/>
    </row>
    <row r="61" spans="1:14" ht="30" customHeight="1" x14ac:dyDescent="0.25">
      <c r="A61" s="32"/>
      <c r="B61" s="257" t="str">
        <f>'Prijavni obrazec za zbornico'!B55</f>
        <v xml:space="preserve">7.  za namen tega javnega razpisa dovoljujemo Javnemu štipendijskemu, razvojnemu, invalidskemu in preživninskemu skladu Republike Slovenije pridobitev podatkov iz uradnih evidenc; </v>
      </c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32"/>
    </row>
    <row r="62" spans="1:14" x14ac:dyDescent="0.25">
      <c r="A62" s="32"/>
      <c r="B62" s="257" t="str">
        <f>'Prijavni obrazec za zbornico'!B56</f>
        <v xml:space="preserve">8.  so vse navedbe, ki smo jih podali v tej vlogi, resnične in ustrezajo dejanskemu stanju. </v>
      </c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32"/>
    </row>
    <row r="63" spans="1:14" ht="15" customHeight="1" x14ac:dyDescent="0.25">
      <c r="A63" s="32"/>
      <c r="B63" s="257">
        <f>'Prijavni obrazec za zbornico'!B57</f>
        <v>0</v>
      </c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32"/>
    </row>
    <row r="64" spans="1:14" x14ac:dyDescent="0.25">
      <c r="A64" s="13" t="str">
        <f>'Prijavni obrazec za zbornico'!A58</f>
        <v>(*) Izpolnjujemo vsaj enega izmed pogojev, navedenih v točkah 1 in 2.</v>
      </c>
    </row>
    <row r="65" spans="1:19" ht="53.25" customHeight="1" x14ac:dyDescent="0.25"/>
    <row r="67" spans="1:19" ht="6.75" customHeight="1" x14ac:dyDescent="0.25"/>
    <row r="68" spans="1:19" ht="20.100000000000001" customHeight="1" x14ac:dyDescent="0.25">
      <c r="A68" s="260" t="str">
        <f>TRIM(CLEAN('Prijavni obrazec za zbornico'!A62))</f>
        <v/>
      </c>
      <c r="B68" s="260"/>
      <c r="C68" s="260"/>
      <c r="D68" s="260"/>
      <c r="E68" s="260"/>
      <c r="F68" s="260"/>
      <c r="G68" s="33"/>
      <c r="H68" s="33"/>
      <c r="I68" s="254">
        <f>'Prijavni obrazec za zbornico'!E62</f>
        <v>0</v>
      </c>
      <c r="J68" s="254"/>
      <c r="K68" s="254"/>
      <c r="L68" s="254"/>
      <c r="M68" s="254"/>
      <c r="N68" s="254"/>
    </row>
    <row r="69" spans="1:19" ht="15.75" customHeight="1" x14ac:dyDescent="0.25">
      <c r="A69" s="245" t="str">
        <f>'Prijavni obrazec za zbornico'!A63</f>
        <v>Kraj</v>
      </c>
      <c r="B69" s="245"/>
      <c r="C69" s="245"/>
      <c r="D69" s="245"/>
      <c r="E69" s="245"/>
      <c r="F69" s="245"/>
      <c r="G69" s="256" t="str">
        <f>'Prijavni obrazec za zbornico'!C63</f>
        <v>ŽIG</v>
      </c>
      <c r="H69" s="256"/>
      <c r="I69" s="255" t="str">
        <f>TRIM(CLEAN('Prijavni obrazec za zbornico'!E63))</f>
        <v>Ime in priimek podpisnika</v>
      </c>
      <c r="J69" s="255"/>
      <c r="K69" s="255"/>
      <c r="L69" s="255"/>
      <c r="M69" s="255"/>
      <c r="N69" s="255"/>
    </row>
    <row r="70" spans="1:19" ht="20.100000000000001" customHeight="1" x14ac:dyDescent="0.25">
      <c r="A70" s="260" t="s">
        <v>135</v>
      </c>
      <c r="B70" s="260"/>
      <c r="C70" s="260"/>
      <c r="D70" s="260"/>
      <c r="E70" s="260"/>
      <c r="F70" s="260"/>
      <c r="G70" s="256"/>
      <c r="H70" s="256"/>
      <c r="I70" s="254"/>
      <c r="J70" s="254"/>
      <c r="K70" s="254"/>
      <c r="L70" s="254"/>
      <c r="M70" s="254"/>
      <c r="N70" s="254"/>
    </row>
    <row r="71" spans="1:19" x14ac:dyDescent="0.25">
      <c r="A71" s="212" t="str">
        <f>'Prijavni obrazec za zbornico'!A65</f>
        <v>Datum</v>
      </c>
      <c r="B71" s="212"/>
      <c r="C71" s="212"/>
      <c r="D71" s="212"/>
      <c r="E71" s="212"/>
      <c r="F71" s="212"/>
      <c r="G71" s="33"/>
      <c r="I71" s="255" t="str">
        <f>'Prijavni obrazec za zbornico'!E65</f>
        <v>Podpis</v>
      </c>
      <c r="J71" s="255"/>
      <c r="K71" s="255"/>
      <c r="L71" s="255"/>
      <c r="M71" s="255"/>
      <c r="N71" s="255"/>
    </row>
    <row r="72" spans="1:19" x14ac:dyDescent="0.25">
      <c r="A72" s="18"/>
      <c r="B72" s="18"/>
      <c r="C72" s="18"/>
      <c r="D72" s="18"/>
    </row>
    <row r="73" spans="1:19" ht="15" customHeight="1" x14ac:dyDescent="0.25">
      <c r="A73" s="32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2"/>
    </row>
    <row r="74" spans="1:19" ht="15" customHeight="1" x14ac:dyDescent="0.25">
      <c r="A74" s="32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2"/>
    </row>
    <row r="77" spans="1:19" ht="15.75" x14ac:dyDescent="0.25">
      <c r="A77" s="26" t="str">
        <f>'Prijavni obrazec za zbornico'!A79</f>
        <v xml:space="preserve">OPREMA OVOJNICE </v>
      </c>
      <c r="B77" s="26"/>
    </row>
    <row r="79" spans="1:19" s="42" customFormat="1" ht="31.5" customHeight="1" x14ac:dyDescent="0.25">
      <c r="A79" s="187" t="str">
        <f>'Prijavni obrazec za zbornico'!A81:N81</f>
        <v>Vloga mora biti oddana v zaprti ovojnici. Oprema ovojnice mora vsebovati vidne oznake »NE ODPIRAJ - VLOGA - JAVNI RAZPIS PUD 2019/2020« ter naziv in naslov vlagatelja.</v>
      </c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P79" s="43"/>
      <c r="Q79" s="43"/>
      <c r="R79" s="43"/>
      <c r="S79" s="43"/>
    </row>
    <row r="80" spans="1:19" s="42" customFormat="1" x14ac:dyDescent="0.25">
      <c r="A80" s="42" t="s">
        <v>17</v>
      </c>
      <c r="P80" s="43"/>
      <c r="Q80" s="43"/>
      <c r="R80" s="43"/>
      <c r="S80" s="43"/>
    </row>
    <row r="81" spans="1:19" s="42" customFormat="1" x14ac:dyDescent="0.25">
      <c r="A81" s="211" t="str">
        <f>'Prijavni obrazec za zbornico'!A83:N83</f>
        <v>Če prijavni obrazec izpolnite v elektronski obliki, se podatki za ovojnico sami prepišejo v okvir.</v>
      </c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P81" s="43"/>
      <c r="Q81" s="43"/>
      <c r="R81" s="43"/>
      <c r="S81" s="43"/>
    </row>
    <row r="82" spans="1:19" s="42" customFormat="1" x14ac:dyDescent="0.25">
      <c r="A82" s="42" t="s">
        <v>17</v>
      </c>
      <c r="P82" s="43"/>
      <c r="Q82" s="43"/>
      <c r="R82" s="43"/>
      <c r="S82" s="43"/>
    </row>
    <row r="83" spans="1:19" s="42" customFormat="1" x14ac:dyDescent="0.25">
      <c r="A83" s="187" t="str">
        <f>'Prijavni obrazec za zbornico'!A85:N85</f>
        <v>Izrežite okvir po zunanjem robu in ga prilepite na sprednjo stran ovojnice.</v>
      </c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P83" s="43"/>
      <c r="Q83" s="43"/>
      <c r="R83" s="43"/>
      <c r="S83" s="43"/>
    </row>
    <row r="84" spans="1:19" s="42" customFormat="1" x14ac:dyDescent="0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P84" s="43"/>
      <c r="Q84" s="43"/>
      <c r="R84" s="43"/>
      <c r="S84" s="43"/>
    </row>
    <row r="85" spans="1:19" s="42" customFormat="1" x14ac:dyDescent="0.2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P85" s="43"/>
      <c r="Q85" s="43"/>
      <c r="R85" s="43"/>
      <c r="S85" s="43"/>
    </row>
    <row r="86" spans="1:19" s="42" customFormat="1" x14ac:dyDescent="0.2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P86" s="43"/>
      <c r="Q86" s="43"/>
      <c r="R86" s="43"/>
      <c r="S86" s="43"/>
    </row>
    <row r="87" spans="1:19" s="42" customFormat="1" x14ac:dyDescent="0.2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P87" s="43"/>
      <c r="Q87" s="43"/>
      <c r="R87" s="43"/>
      <c r="S87" s="43"/>
    </row>
    <row r="88" spans="1:19" s="42" customFormat="1" x14ac:dyDescent="0.25">
      <c r="A88" s="42" t="s">
        <v>17</v>
      </c>
      <c r="P88" s="43"/>
      <c r="Q88" s="43"/>
      <c r="R88" s="43"/>
      <c r="S88" s="43"/>
    </row>
    <row r="89" spans="1:19" s="42" customFormat="1" ht="15" customHeight="1" x14ac:dyDescent="0.25">
      <c r="B89" s="52"/>
      <c r="C89" s="234" t="str">
        <f>CONCATENATE("Pošiljatelj (naziv in naslov vlagatelja): 
",TRIM(CLEAN(LEFT('Prijavni obrazec za zbornico'!A6,100))),"
",TRIM(CLEAN(LEFT('Prijavni obrazec za zbornico'!A8,70))),"
",TRIM(CLEAN(LEFT('Prijavni obrazec za zbornico'!A10,10)))," ",TRIM(CLEAN(LEFT('Prijavni obrazec za zbornico'!C10,50))))</f>
        <v xml:space="preserve">Pošiljatelj (naziv in naslov vlagatelja): 
 </v>
      </c>
      <c r="D89" s="235"/>
      <c r="E89" s="235"/>
      <c r="F89" s="235"/>
      <c r="G89" s="235"/>
      <c r="H89" s="235"/>
      <c r="I89" s="236"/>
      <c r="J89" s="52"/>
      <c r="P89" s="43"/>
      <c r="Q89" s="43"/>
      <c r="R89" s="43"/>
      <c r="S89" s="43"/>
    </row>
    <row r="90" spans="1:19" s="42" customFormat="1" x14ac:dyDescent="0.25">
      <c r="B90" s="52"/>
      <c r="C90" s="237"/>
      <c r="D90" s="238"/>
      <c r="E90" s="238"/>
      <c r="F90" s="238"/>
      <c r="G90" s="238"/>
      <c r="H90" s="238"/>
      <c r="I90" s="239"/>
      <c r="J90" s="52"/>
      <c r="P90" s="43"/>
      <c r="Q90" s="43"/>
      <c r="R90" s="43"/>
      <c r="S90" s="43"/>
    </row>
    <row r="91" spans="1:19" s="42" customFormat="1" x14ac:dyDescent="0.25">
      <c r="B91" s="52"/>
      <c r="C91" s="237"/>
      <c r="D91" s="238"/>
      <c r="E91" s="238"/>
      <c r="F91" s="238"/>
      <c r="G91" s="238"/>
      <c r="H91" s="238"/>
      <c r="I91" s="239"/>
      <c r="J91" s="52"/>
      <c r="P91" s="43"/>
      <c r="Q91" s="43"/>
      <c r="R91" s="43"/>
      <c r="S91" s="43"/>
    </row>
    <row r="92" spans="1:19" s="42" customFormat="1" x14ac:dyDescent="0.25">
      <c r="B92" s="52"/>
      <c r="C92" s="237"/>
      <c r="D92" s="238"/>
      <c r="E92" s="238"/>
      <c r="F92" s="238"/>
      <c r="G92" s="238"/>
      <c r="H92" s="238"/>
      <c r="I92" s="239"/>
      <c r="J92" s="52"/>
      <c r="P92" s="43"/>
      <c r="Q92" s="43"/>
      <c r="R92" s="43"/>
      <c r="S92" s="43"/>
    </row>
    <row r="93" spans="1:19" s="42" customFormat="1" x14ac:dyDescent="0.25">
      <c r="B93" s="52"/>
      <c r="C93" s="237"/>
      <c r="D93" s="238"/>
      <c r="E93" s="238"/>
      <c r="F93" s="238"/>
      <c r="G93" s="238"/>
      <c r="H93" s="238"/>
      <c r="I93" s="239"/>
      <c r="J93" s="52"/>
      <c r="P93" s="43"/>
      <c r="Q93" s="43"/>
      <c r="R93" s="43"/>
      <c r="S93" s="43"/>
    </row>
    <row r="94" spans="1:19" s="42" customFormat="1" x14ac:dyDescent="0.25">
      <c r="B94" s="52"/>
      <c r="C94" s="237"/>
      <c r="D94" s="238"/>
      <c r="E94" s="238"/>
      <c r="F94" s="238"/>
      <c r="G94" s="238"/>
      <c r="H94" s="238"/>
      <c r="I94" s="239"/>
      <c r="J94" s="52"/>
      <c r="P94" s="43"/>
      <c r="Q94" s="43"/>
      <c r="R94" s="43"/>
      <c r="S94" s="43"/>
    </row>
    <row r="95" spans="1:19" s="42" customFormat="1" x14ac:dyDescent="0.25">
      <c r="B95" s="52"/>
      <c r="C95" s="240"/>
      <c r="D95" s="241"/>
      <c r="E95" s="241"/>
      <c r="F95" s="241"/>
      <c r="G95" s="241"/>
      <c r="H95" s="241"/>
      <c r="I95" s="242"/>
      <c r="J95" s="52"/>
      <c r="P95" s="43"/>
      <c r="Q95" s="43"/>
      <c r="R95" s="43"/>
      <c r="S95" s="43"/>
    </row>
    <row r="96" spans="1:19" s="42" customFormat="1" ht="5.25" hidden="1" customHeight="1" x14ac:dyDescent="0.25">
      <c r="P96" s="43"/>
      <c r="Q96" s="43"/>
      <c r="R96" s="43"/>
      <c r="S96" s="43"/>
    </row>
    <row r="97" spans="1:19" s="42" customFormat="1" ht="27" customHeight="1" x14ac:dyDescent="0.25">
      <c r="A97" s="45"/>
      <c r="B97" s="84"/>
      <c r="C97" s="153" t="str">
        <f>'Prijavni obrazec za zbornico'!B99</f>
        <v>NE ODPIRAJ -</v>
      </c>
      <c r="D97" s="77"/>
      <c r="E97" s="77"/>
      <c r="F97" s="77"/>
      <c r="G97" s="77"/>
      <c r="H97" s="77"/>
      <c r="I97" s="78"/>
      <c r="J97" s="53"/>
      <c r="K97" s="53"/>
      <c r="L97" s="53"/>
      <c r="M97" s="53"/>
      <c r="P97" s="43"/>
      <c r="Q97" s="43"/>
      <c r="R97" s="43"/>
      <c r="S97" s="43"/>
    </row>
    <row r="98" spans="1:19" s="42" customFormat="1" ht="15.75" x14ac:dyDescent="0.25">
      <c r="A98" s="45"/>
      <c r="B98" s="84"/>
      <c r="C98" s="154" t="str">
        <f>'Prijavni obrazec za zbornico'!B100</f>
        <v>VLOGA -</v>
      </c>
      <c r="D98" s="53"/>
      <c r="E98" s="53"/>
      <c r="F98" s="53"/>
      <c r="G98" s="53"/>
      <c r="H98" s="53"/>
      <c r="I98" s="80"/>
      <c r="J98" s="53"/>
      <c r="K98" s="53"/>
      <c r="L98" s="53"/>
      <c r="M98" s="53"/>
      <c r="P98" s="43"/>
      <c r="Q98" s="43"/>
      <c r="R98" s="43"/>
      <c r="S98" s="43"/>
    </row>
    <row r="99" spans="1:19" s="42" customFormat="1" ht="15.75" x14ac:dyDescent="0.25">
      <c r="A99" s="45"/>
      <c r="B99" s="84"/>
      <c r="C99" s="154" t="str">
        <f>'Prijavni obrazec za zbornico'!B101</f>
        <v>JAVNI RAZPIS PUD 2019/2020</v>
      </c>
      <c r="D99" s="53"/>
      <c r="E99" s="53"/>
      <c r="F99" s="53"/>
      <c r="G99" s="53"/>
      <c r="H99" s="53"/>
      <c r="I99" s="80"/>
      <c r="J99" s="53"/>
      <c r="K99" s="53"/>
      <c r="L99" s="53"/>
      <c r="M99" s="53"/>
      <c r="P99" s="43"/>
      <c r="Q99" s="43"/>
      <c r="R99" s="43"/>
      <c r="S99" s="43"/>
    </row>
    <row r="100" spans="1:19" s="42" customFormat="1" ht="12" customHeight="1" x14ac:dyDescent="0.25">
      <c r="A100" s="45"/>
      <c r="B100" s="84"/>
      <c r="C100" s="81"/>
      <c r="D100" s="82"/>
      <c r="E100" s="82"/>
      <c r="F100" s="82"/>
      <c r="G100" s="82"/>
      <c r="H100" s="82"/>
      <c r="I100" s="83"/>
      <c r="J100" s="53"/>
      <c r="K100" s="53"/>
      <c r="L100" s="53"/>
      <c r="M100" s="53"/>
      <c r="P100" s="43"/>
      <c r="Q100" s="43"/>
      <c r="R100" s="43"/>
      <c r="S100" s="43"/>
    </row>
    <row r="101" spans="1:19" s="42" customFormat="1" ht="7.5" hidden="1" customHeight="1" x14ac:dyDescent="0.25"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P101" s="43"/>
      <c r="Q101" s="43"/>
      <c r="R101" s="43"/>
      <c r="S101" s="43"/>
    </row>
    <row r="102" spans="1:19" s="42" customFormat="1" ht="15" customHeight="1" x14ac:dyDescent="0.25">
      <c r="B102" s="53"/>
      <c r="C102" s="152"/>
      <c r="D102" s="77"/>
      <c r="E102" s="77"/>
      <c r="F102" s="77"/>
      <c r="G102" s="77"/>
      <c r="H102" s="248" t="s">
        <v>132</v>
      </c>
      <c r="I102" s="248"/>
      <c r="J102" s="248"/>
      <c r="K102" s="248"/>
      <c r="L102" s="248"/>
      <c r="M102" s="249"/>
      <c r="P102" s="43"/>
      <c r="Q102" s="43"/>
      <c r="R102" s="43"/>
      <c r="S102" s="43"/>
    </row>
    <row r="103" spans="1:19" s="42" customFormat="1" ht="30" customHeight="1" x14ac:dyDescent="0.25">
      <c r="B103" s="53"/>
      <c r="C103" s="79"/>
      <c r="D103" s="53"/>
      <c r="E103" s="53"/>
      <c r="F103" s="53"/>
      <c r="G103" s="53"/>
      <c r="H103" s="250"/>
      <c r="I103" s="250"/>
      <c r="J103" s="250"/>
      <c r="K103" s="250"/>
      <c r="L103" s="250"/>
      <c r="M103" s="251"/>
      <c r="N103" s="76"/>
      <c r="O103" s="76"/>
      <c r="P103" s="76"/>
      <c r="Q103" s="43"/>
      <c r="R103" s="43"/>
      <c r="S103" s="43"/>
    </row>
    <row r="104" spans="1:19" s="42" customFormat="1" ht="15" customHeight="1" x14ac:dyDescent="0.25">
      <c r="B104" s="53"/>
      <c r="C104" s="79"/>
      <c r="D104" s="53"/>
      <c r="E104" s="53"/>
      <c r="F104" s="53"/>
      <c r="G104" s="53"/>
      <c r="H104" s="250"/>
      <c r="I104" s="250"/>
      <c r="J104" s="250"/>
      <c r="K104" s="250"/>
      <c r="L104" s="250"/>
      <c r="M104" s="251"/>
      <c r="P104" s="43"/>
      <c r="Q104" s="43"/>
      <c r="R104" s="43"/>
      <c r="S104" s="43"/>
    </row>
    <row r="105" spans="1:19" s="42" customFormat="1" ht="22.5" customHeight="1" x14ac:dyDescent="0.25">
      <c r="B105" s="53"/>
      <c r="C105" s="81"/>
      <c r="D105" s="82"/>
      <c r="E105" s="82"/>
      <c r="F105" s="82"/>
      <c r="G105" s="82"/>
      <c r="H105" s="252"/>
      <c r="I105" s="252"/>
      <c r="J105" s="252"/>
      <c r="K105" s="252"/>
      <c r="L105" s="252"/>
      <c r="M105" s="253"/>
      <c r="P105" s="43"/>
      <c r="Q105" s="43"/>
      <c r="R105" s="43"/>
      <c r="S105" s="43"/>
    </row>
  </sheetData>
  <mergeCells count="85">
    <mergeCell ref="A10:C10"/>
    <mergeCell ref="E10:H10"/>
    <mergeCell ref="A51:N51"/>
    <mergeCell ref="I70:N70"/>
    <mergeCell ref="B59:M59"/>
    <mergeCell ref="B60:M60"/>
    <mergeCell ref="B61:M61"/>
    <mergeCell ref="B62:M62"/>
    <mergeCell ref="B63:M63"/>
    <mergeCell ref="A68:F68"/>
    <mergeCell ref="A70:F70"/>
    <mergeCell ref="A69:F69"/>
    <mergeCell ref="B39:C39"/>
    <mergeCell ref="J39:M39"/>
    <mergeCell ref="A13:D13"/>
    <mergeCell ref="A12:D12"/>
    <mergeCell ref="B38:E38"/>
    <mergeCell ref="F38:G38"/>
    <mergeCell ref="B58:M58"/>
    <mergeCell ref="A53:N53"/>
    <mergeCell ref="D46:E46"/>
    <mergeCell ref="F46:G46"/>
    <mergeCell ref="D40:E40"/>
    <mergeCell ref="B55:M55"/>
    <mergeCell ref="B40:C40"/>
    <mergeCell ref="B42:I42"/>
    <mergeCell ref="K47:L47"/>
    <mergeCell ref="K45:L46"/>
    <mergeCell ref="B47:C47"/>
    <mergeCell ref="H102:M105"/>
    <mergeCell ref="D39:E39"/>
    <mergeCell ref="I68:N68"/>
    <mergeCell ref="B46:C46"/>
    <mergeCell ref="K43:L43"/>
    <mergeCell ref="K42:L42"/>
    <mergeCell ref="A81:N81"/>
    <mergeCell ref="A83:N83"/>
    <mergeCell ref="I71:N71"/>
    <mergeCell ref="A71:F71"/>
    <mergeCell ref="I69:N69"/>
    <mergeCell ref="G69:H70"/>
    <mergeCell ref="G39:H39"/>
    <mergeCell ref="A79:N79"/>
    <mergeCell ref="B56:M56"/>
    <mergeCell ref="B57:M57"/>
    <mergeCell ref="A1:N1"/>
    <mergeCell ref="A2:N2"/>
    <mergeCell ref="A3:N3"/>
    <mergeCell ref="A7:N7"/>
    <mergeCell ref="A9:N9"/>
    <mergeCell ref="A6:N6"/>
    <mergeCell ref="A8:N8"/>
    <mergeCell ref="A4:D4"/>
    <mergeCell ref="C89:I95"/>
    <mergeCell ref="H16:O16"/>
    <mergeCell ref="A20:H20"/>
    <mergeCell ref="A18:D18"/>
    <mergeCell ref="A22:D22"/>
    <mergeCell ref="A21:H21"/>
    <mergeCell ref="A16:B16"/>
    <mergeCell ref="A17:B17"/>
    <mergeCell ref="C17:F17"/>
    <mergeCell ref="C16:F16"/>
    <mergeCell ref="B25:M25"/>
    <mergeCell ref="A23:D23"/>
    <mergeCell ref="H17:O17"/>
    <mergeCell ref="C26:G26"/>
    <mergeCell ref="K20:N20"/>
    <mergeCell ref="I26:M26"/>
    <mergeCell ref="E11:H11"/>
    <mergeCell ref="G12:I12"/>
    <mergeCell ref="D47:E47"/>
    <mergeCell ref="F47:G47"/>
    <mergeCell ref="B28:G28"/>
    <mergeCell ref="B29:G29"/>
    <mergeCell ref="B45:G45"/>
    <mergeCell ref="H45:J46"/>
    <mergeCell ref="H47:J47"/>
    <mergeCell ref="J40:M40"/>
    <mergeCell ref="G40:H40"/>
    <mergeCell ref="B43:I43"/>
    <mergeCell ref="B30:M30"/>
    <mergeCell ref="A14:I14"/>
    <mergeCell ref="K21:N21"/>
    <mergeCell ref="A15:H15"/>
  </mergeCells>
  <pageMargins left="0.78740157480314965" right="0.78740157480314965" top="1.5354330708661419" bottom="0.78740157480314965" header="0" footer="0.39370078740157483"/>
  <pageSetup paperSize="9" orientation="portrait" r:id="rId1"/>
  <headerFooter scaleWithDoc="0">
    <oddHeader>&amp;C&amp;G</oddHeader>
    <oddFooter xml:space="preserve">&amp;C&amp;G&amp;R&amp;9&amp;P&amp;16
</oddFooter>
  </headerFooter>
  <rowBreaks count="3" manualBreakCount="3">
    <brk id="32" max="16383" man="1"/>
    <brk id="50" max="16383" man="1"/>
    <brk id="76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Option Button 1">
              <controlPr defaultSize="0" autoFill="0" autoLine="0" autoPict="0">
                <anchor moveWithCells="1">
                  <from>
                    <xdr:col>1</xdr:col>
                    <xdr:colOff>28575</xdr:colOff>
                    <xdr:row>25</xdr:row>
                    <xdr:rowOff>257175</xdr:rowOff>
                  </from>
                  <to>
                    <xdr:col>1</xdr:col>
                    <xdr:colOff>266700</xdr:colOff>
                    <xdr:row>25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Option Button 2">
              <controlPr defaultSize="0" autoFill="0" autoLine="0" autoPict="0">
                <anchor moveWithCells="1">
                  <from>
                    <xdr:col>7</xdr:col>
                    <xdr:colOff>38100</xdr:colOff>
                    <xdr:row>25</xdr:row>
                    <xdr:rowOff>266700</xdr:rowOff>
                  </from>
                  <to>
                    <xdr:col>7</xdr:col>
                    <xdr:colOff>276225</xdr:colOff>
                    <xdr:row>25</xdr:row>
                    <xdr:rowOff>504825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2</vt:i4>
      </vt:variant>
    </vt:vector>
  </HeadingPairs>
  <TitlesOfParts>
    <vt:vector size="10" baseType="lpstr">
      <vt:lpstr>Prijavni obrazec za zbornico</vt:lpstr>
      <vt:lpstr>programi</vt:lpstr>
      <vt:lpstr>vlagatelji</vt:lpstr>
      <vt:lpstr>banke</vt:lpstr>
      <vt:lpstr>furs</vt:lpstr>
      <vt:lpstr>copyrowentry</vt:lpstr>
      <vt:lpstr>report</vt:lpstr>
      <vt:lpstr>izpis</vt:lpstr>
      <vt:lpstr>izpis!Področje_tiskanja</vt:lpstr>
      <vt:lpstr>'Prijavni obrazec za zbornico'!Področje_tiskanja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EK</cp:lastModifiedBy>
  <cp:lastPrinted>2020-06-29T00:03:55Z</cp:lastPrinted>
  <dcterms:created xsi:type="dcterms:W3CDTF">2019-12-04T09:14:23Z</dcterms:created>
  <dcterms:modified xsi:type="dcterms:W3CDTF">2020-06-29T00:04:01Z</dcterms:modified>
</cp:coreProperties>
</file>