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Časovnica in poračun stroškov" sheetId="1" r:id="rId1"/>
    <sheet name="4A II in III" sheetId="2" state="hidden" r:id="rId2"/>
  </sheets>
  <definedNames>
    <definedName name="a">'Časovnica in poračun stroškov'!#REF!</definedName>
    <definedName name="_xlnm.Print_Area" localSheetId="0">'Časovnica in poračun stroškov'!$A$1:$K$98</definedName>
  </definedNames>
  <calcPr fullCalcOnLoad="1"/>
</workbook>
</file>

<file path=xl/comments1.xml><?xml version="1.0" encoding="utf-8"?>
<comments xmlns="http://schemas.openxmlformats.org/spreadsheetml/2006/main">
  <authors>
    <author>ales</author>
  </authors>
  <commentList>
    <comment ref="D5" authorId="0">
      <text>
        <r>
          <rPr>
            <b/>
            <sz val="9"/>
            <rFont val="Tahoma"/>
            <family val="2"/>
          </rPr>
          <t>Izberite iz seznama</t>
        </r>
        <r>
          <rPr>
            <sz val="9"/>
            <rFont val="Tahoma"/>
            <family val="2"/>
          </rPr>
          <t xml:space="preserve">
</t>
        </r>
      </text>
    </comment>
    <comment ref="K9" authorId="0">
      <text>
        <r>
          <rPr>
            <sz val="8"/>
            <rFont val="Tahoma"/>
            <family val="2"/>
          </rPr>
          <t>Vstavite št. partnerja iz vloge</t>
        </r>
      </text>
    </comment>
    <comment ref="K55" authorId="0">
      <text>
        <r>
          <rPr>
            <sz val="8"/>
            <rFont val="Tahoma"/>
            <family val="2"/>
          </rPr>
          <t>Vnesite interno številko dokumenta, ki jo uporabljate za lastno evidenco in je zapisana na plačilni listi. Ta podatek naj bo vpisan tudi v ISARR</t>
        </r>
      </text>
    </comment>
    <comment ref="K57" authorId="0">
      <text>
        <r>
          <rPr>
            <sz val="8"/>
            <rFont val="Tahoma"/>
            <family val="2"/>
          </rPr>
          <t>V primeru, da so drugi (npr. potni stroški) vključeni na plačilni listi je potrebno vpisati celoten znesek. Ker gre za isto interno šifro dokumenta je ta znesek tisti, ki omogoča uveljavljanje stroškov te listine v ISARR, ne da bi se presegla vrednost listine (kontrole ISARR).</t>
        </r>
        <r>
          <rPr>
            <sz val="9"/>
            <rFont val="Tahoma"/>
            <family val="2"/>
          </rPr>
          <t xml:space="preserve">
</t>
        </r>
      </text>
    </comment>
    <comment ref="A63" authorId="0">
      <text>
        <r>
          <rPr>
            <b/>
            <sz val="9"/>
            <rFont val="Tahoma"/>
            <family val="2"/>
          </rPr>
          <t>prepis seštevka bruto plače za redno delo, praznike in LD</t>
        </r>
        <r>
          <rPr>
            <sz val="9"/>
            <rFont val="Tahoma"/>
            <family val="2"/>
          </rPr>
          <t xml:space="preserve">
</t>
        </r>
      </text>
    </comment>
    <comment ref="A64" authorId="0">
      <text>
        <r>
          <rPr>
            <b/>
            <sz val="9"/>
            <rFont val="Tahoma"/>
            <family val="2"/>
          </rPr>
          <t>vpišite celoten znesek stimulacije (stimulacija nad 15% ni upravičena in se odšteje samodejno)</t>
        </r>
      </text>
    </comment>
    <comment ref="K63" authorId="0">
      <text>
        <r>
          <rPr>
            <sz val="9"/>
            <rFont val="Arial Narrow"/>
            <family val="2"/>
          </rPr>
          <t>vpišite znesek, ki je razviden v plačilni listi, če ni seštevka, natančno seštevajte zneske po različnih postavkah (npr. redno delo, dopust, idr.)</t>
        </r>
        <r>
          <rPr>
            <sz val="9"/>
            <rFont val="Tahoma"/>
            <family val="2"/>
          </rPr>
          <t xml:space="preserve">
</t>
        </r>
      </text>
    </comment>
    <comment ref="A76" authorId="0">
      <text>
        <r>
          <rPr>
            <sz val="9"/>
            <rFont val="Tahoma"/>
            <family val="2"/>
          </rPr>
          <t>upravičeni stroški službenih poti se bodo v ISARR vnašali kot ločen strošek, pri stroških dela pa so neupravičeni</t>
        </r>
      </text>
    </comment>
    <comment ref="B57" authorId="0">
      <text>
        <r>
          <rPr>
            <sz val="9"/>
            <rFont val="Arial"/>
            <family val="2"/>
          </rPr>
          <t>vstavite število ur v mesecu za mesec poročanja (iz plačilne liste)</t>
        </r>
        <r>
          <rPr>
            <sz val="9"/>
            <rFont val="Tahoma"/>
            <family val="2"/>
          </rPr>
          <t xml:space="preserve">
</t>
        </r>
      </text>
    </comment>
    <comment ref="E91" authorId="0">
      <text>
        <r>
          <rPr>
            <sz val="9"/>
            <rFont val="Tahoma"/>
            <family val="2"/>
          </rPr>
          <t>vpišite število ur iz plačilne liste v celico B57</t>
        </r>
      </text>
    </comment>
    <comment ref="G18" authorId="0">
      <text>
        <r>
          <rPr>
            <b/>
            <sz val="9"/>
            <rFont val="Tahoma"/>
            <family val="2"/>
          </rPr>
          <t>Vnesite le število ur dela na projektu
KoC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Vnesite število ur iz plačilne liste za mesec v celico B57
</t>
        </r>
        <r>
          <rPr>
            <sz val="9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rFont val="Tahoma"/>
            <family val="2"/>
          </rPr>
          <t xml:space="preserve">Vnesite vse upravičene odsotnosti od dela v celotnem obsegu  (npr. dopust, bolniška, 8 ur), če jih boste uveljavljali in ustrezno označite v opisu </t>
        </r>
        <r>
          <rPr>
            <sz val="9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9"/>
            <rFont val="Tahoma"/>
            <family val="2"/>
          </rPr>
          <t>samodejni izračun</t>
        </r>
      </text>
    </comment>
    <comment ref="K50" authorId="0">
      <text>
        <r>
          <rPr>
            <b/>
            <sz val="9"/>
            <rFont val="Tahoma"/>
            <family val="2"/>
          </rPr>
          <t>upravičeno število ur do povračila iz naslova projekta</t>
        </r>
        <r>
          <rPr>
            <sz val="9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9"/>
            <rFont val="Tahoma"/>
            <family val="2"/>
          </rPr>
          <t>Opišite vašo vlogo v projektu, glavne naloge in druge relevantne informacije.</t>
        </r>
        <r>
          <rPr>
            <sz val="9"/>
            <rFont val="Tahoma"/>
            <family val="2"/>
          </rPr>
          <t xml:space="preserve">
</t>
        </r>
      </text>
    </comment>
    <comment ref="F80" authorId="0">
      <text>
        <r>
          <rPr>
            <b/>
            <sz val="9"/>
            <rFont val="Arial"/>
            <family val="2"/>
          </rPr>
          <t>vstavi znesek, ki ga je potrebno dodati, da se bodo prispevki delodajalca ujemali</t>
        </r>
      </text>
    </comment>
    <comment ref="H80" authorId="0">
      <text>
        <r>
          <rPr>
            <b/>
            <sz val="9"/>
            <rFont val="Tahoma"/>
            <family val="2"/>
          </rPr>
          <t>vstavi znesek, ki ga je potrebno odvzeti, da se bodo prispevki delodajalca ujemali</t>
        </r>
      </text>
    </comment>
  </commentList>
</comments>
</file>

<file path=xl/comments2.xml><?xml version="1.0" encoding="utf-8"?>
<comments xmlns="http://schemas.openxmlformats.org/spreadsheetml/2006/main">
  <authors>
    <author> AVID</author>
  </authors>
  <commentList>
    <comment ref="A16" authorId="0">
      <text>
        <r>
          <rPr>
            <b/>
            <sz val="8"/>
            <rFont val="Tahoma"/>
            <family val="2"/>
          </rPr>
          <t xml:space="preserve"> AVID:</t>
        </r>
        <r>
          <rPr>
            <sz val="8"/>
            <rFont val="Tahoma"/>
            <family val="2"/>
          </rPr>
          <t xml:space="preserve">
ali morajo pisati druge neupravičene stroške?</t>
        </r>
      </text>
    </comment>
  </commentList>
</comments>
</file>

<file path=xl/sharedStrings.xml><?xml version="1.0" encoding="utf-8"?>
<sst xmlns="http://schemas.openxmlformats.org/spreadsheetml/2006/main" count="136" uniqueCount="121">
  <si>
    <t>II DEL. PLAČE</t>
  </si>
  <si>
    <t xml:space="preserve">PLAČA SKUPAJ - upravičeni stroški </t>
  </si>
  <si>
    <t xml:space="preserve">1. Bruto plača in drugi izdatki </t>
  </si>
  <si>
    <t>2. Prispevki delodajalca</t>
  </si>
  <si>
    <t xml:space="preserve">UPRAVIČENI STROŠKI DELA - IZ PLAČILNE LISTE </t>
  </si>
  <si>
    <t>1 SKUPAJ BRUTO  plača in izdatki zaposlenim (1a+1b)</t>
  </si>
  <si>
    <t>1.a BRUTO plača (upravičeni del)</t>
  </si>
  <si>
    <t xml:space="preserve">bonitete </t>
  </si>
  <si>
    <t>letna stimulacija in nagrada nad 15%</t>
  </si>
  <si>
    <t>1.b Skupaj drugi izdatki za zaposlenega</t>
  </si>
  <si>
    <t>2. Skupaj prispevki  in davki delodajalca</t>
  </si>
  <si>
    <t xml:space="preserve">2. prispevki delodajalca </t>
  </si>
  <si>
    <t>Podpis zaposlenega:</t>
  </si>
  <si>
    <t>Žig:</t>
  </si>
  <si>
    <t>Odgovorna oseba:</t>
  </si>
  <si>
    <t>Podpis:</t>
  </si>
  <si>
    <t>III DEL: IZRAČUN UPRAVIČENIH STROŠKOV DELA GLEDE NA IZRAČUN CENE URE IN OPRAVLJENIH UR</t>
  </si>
  <si>
    <t>PLAČA SKUPAJ - upravičeni strošek</t>
  </si>
  <si>
    <t>upravičeni stroški dela</t>
  </si>
  <si>
    <t>3=1/2</t>
  </si>
  <si>
    <t>5=3*4</t>
  </si>
  <si>
    <t>Drugo neupravičeno (prepišite)</t>
  </si>
  <si>
    <t xml:space="preserve">št. delovnih ur na operaciji </t>
  </si>
  <si>
    <t>št. delovnih ur - iz plačilne liste za mesec</t>
  </si>
  <si>
    <t xml:space="preserve">prehrana na delu </t>
  </si>
  <si>
    <t xml:space="preserve">prevoz na delo </t>
  </si>
  <si>
    <t xml:space="preserve">drugi osebni prejemki </t>
  </si>
  <si>
    <t xml:space="preserve">dodatno pokojninsko zavarovanje </t>
  </si>
  <si>
    <t xml:space="preserve">Bruto plača iz plačilne liste </t>
  </si>
  <si>
    <t>Upravičeno povračilo plače</t>
  </si>
  <si>
    <t>Plača skupaj</t>
  </si>
  <si>
    <t>1. Bruto plača in drugi izdatki zap.</t>
  </si>
  <si>
    <t xml:space="preserve">2. Prispevki delodajalca </t>
  </si>
  <si>
    <t>CENA URE (znesek/uro)</t>
  </si>
  <si>
    <t>Koda operacije:</t>
  </si>
  <si>
    <t>Št. pogodbe o sofinanciranju:</t>
  </si>
  <si>
    <t xml:space="preserve">Uslužbenec/ka (ime in priimek) </t>
  </si>
  <si>
    <t xml:space="preserve"> z dne</t>
  </si>
  <si>
    <t>I. DEL: MESEČNA ČASOVNICA UR</t>
  </si>
  <si>
    <t>Poročilo o delu za (leto)</t>
  </si>
  <si>
    <t>SKUPAJ ZA MESEC</t>
  </si>
  <si>
    <t>Mesec</t>
  </si>
  <si>
    <t>Leto</t>
  </si>
  <si>
    <t xml:space="preserve">Število ur v mesecu </t>
  </si>
  <si>
    <t>druge aktivnosti povezane s projektom</t>
  </si>
  <si>
    <t>vsebinsko vodenje projekta (projektna pisarna)</t>
  </si>
  <si>
    <t>organizacijsko vodenje projekta (projektna pisarna)</t>
  </si>
  <si>
    <t>KCK STEKLAR</t>
  </si>
  <si>
    <t>KoC - Računovodska dejavnost</t>
  </si>
  <si>
    <t>Kompetenčni center RIS</t>
  </si>
  <si>
    <r>
      <t>KoC</t>
    </r>
    <r>
      <rPr>
        <sz val="10"/>
        <color indexed="8"/>
        <rFont val="Arial"/>
        <family val="2"/>
      </rPr>
      <t xml:space="preserve"> ROBOTIKA</t>
    </r>
  </si>
  <si>
    <t xml:space="preserve">Orodjarstvo – nosilec razvoja regije </t>
  </si>
  <si>
    <t>KOCKE</t>
  </si>
  <si>
    <t>KoC RK KONTESA</t>
  </si>
  <si>
    <t>NAZIV KoC</t>
  </si>
  <si>
    <t>št. pogodbe</t>
  </si>
  <si>
    <t>št. op. ISARR</t>
  </si>
  <si>
    <t>OP13.2.1.3.04.0003</t>
  </si>
  <si>
    <t xml:space="preserve">(minus) bonitete </t>
  </si>
  <si>
    <t>1.b Skupaj drugi izdatki za zaposlenega (upravičeni del)</t>
  </si>
  <si>
    <t>2. Skupaj prispevki  in davki delodajalca (upravičeni del)</t>
  </si>
  <si>
    <t>II DEL. REKAPITULACIJA PLAČE</t>
  </si>
  <si>
    <t>a</t>
  </si>
  <si>
    <t>b</t>
  </si>
  <si>
    <t>c=a/b</t>
  </si>
  <si>
    <t>d</t>
  </si>
  <si>
    <t>e=c*d</t>
  </si>
  <si>
    <t>Upravičeni stroški dela na operaciji</t>
  </si>
  <si>
    <t xml:space="preserve">(minus) drugi osebni prejemki </t>
  </si>
  <si>
    <t>Opravlja v okviru operacije</t>
  </si>
  <si>
    <t>Upravičeno stroški dela za plače 
(1a + 1b + 2)</t>
  </si>
  <si>
    <t>Cena ure (znesek/uro)</t>
  </si>
  <si>
    <t>Skupaj neupravičeno (bruto plača)</t>
  </si>
  <si>
    <t>Skupaj neupravičeno (drugi izdatki za zaposlenega)</t>
  </si>
  <si>
    <t>2. prispevki delodajalca: 16,1% od 1.a Bruto plača (upravičeni del)</t>
  </si>
  <si>
    <t>Bruto I. plača  iz plačilne liste (brez stimulacij)</t>
  </si>
  <si>
    <t>(minus) stimulacija nad 15%</t>
  </si>
  <si>
    <r>
      <t xml:space="preserve">Št. ur v mesecu
</t>
    </r>
    <r>
      <rPr>
        <sz val="8"/>
        <color indexed="8"/>
        <rFont val="Arial"/>
        <family val="2"/>
      </rPr>
      <t xml:space="preserve"> (iz plačilne liste)</t>
    </r>
  </si>
  <si>
    <r>
      <rPr>
        <b/>
        <i/>
        <sz val="8"/>
        <color indexed="8"/>
        <rFont val="Arial"/>
        <family val="2"/>
      </rPr>
      <t>Vsi stroški delodajalca</t>
    </r>
    <r>
      <rPr>
        <i/>
        <sz val="8"/>
        <color indexed="8"/>
        <rFont val="Arial"/>
        <family val="2"/>
      </rPr>
      <t xml:space="preserve"> iz plačilne liste 
</t>
    </r>
    <r>
      <rPr>
        <i/>
        <sz val="6.5"/>
        <color indexed="8"/>
        <rFont val="Arial"/>
        <family val="2"/>
      </rPr>
      <t>(vključno z obračunanimi potnimi nalogi, če so vključeni na pl. listo):</t>
    </r>
    <r>
      <rPr>
        <i/>
        <sz val="8"/>
        <color indexed="8"/>
        <rFont val="Arial"/>
        <family val="2"/>
      </rPr>
      <t xml:space="preserve">
</t>
    </r>
  </si>
  <si>
    <t>3. Najvišji skupni znesek za povračilo stroškov dela za plače (1a + 1b + 2)</t>
  </si>
  <si>
    <t>Vnos upravičenega zneska v ISARR</t>
  </si>
  <si>
    <t>opišite glavne naloge</t>
  </si>
  <si>
    <t>Stimulacija ali variabilni del iz plačilne liste</t>
  </si>
  <si>
    <t>Naziv Kompetenčnega centra:</t>
  </si>
  <si>
    <t>Naziv organizacije, kjer je uslužbenec zaposlen:</t>
  </si>
  <si>
    <t>Partner št:</t>
  </si>
  <si>
    <t>št. meseca</t>
  </si>
  <si>
    <t>Spodaj podpisani zaposleni sem obveščen in se strinjam, da se bodo ta obrazec in druga dokazila o nastalih stroških dela, uporabili za poročanje pri izvedbi operacije v okviru instrumenta: Javni razpis za sofinanciranje vzpostavitve in delovanja kompetenčnih centrov za razvoj kadrov za obdobje 2010 do 2013 in se bodo varovali v skladu z Zakonom o varstvu osebnih podatkov.</t>
  </si>
  <si>
    <t>Najvišji znesek pod točko 3 je lahko 3.200 €</t>
  </si>
  <si>
    <t>Natančen opis izvedenih aktivnosti</t>
  </si>
  <si>
    <t>št. pogodbe o zaposlitvi/aneksa oz. sklepa:</t>
  </si>
  <si>
    <t>Interna šifra plač. liste:</t>
  </si>
  <si>
    <t>(minus) letna stimulacija in nagrade</t>
  </si>
  <si>
    <t>(minus) drugo neupravičeno (stroški službenih poti, …)</t>
  </si>
  <si>
    <t>(minus) drugo neupravičeno (npr. stroški nege, ki so povrnjeni s strani ZZZS)</t>
  </si>
  <si>
    <t>dodatno pokojninsko zavarovanje  (premija po ZKDPZJU oz. obvezno po ZPIZ)</t>
  </si>
  <si>
    <t>Datum</t>
  </si>
  <si>
    <t>(minus) dodatno pokojninsko zavarovanje, ki ni obvezno po ZPIZ ali kolektivno pogodbo</t>
  </si>
  <si>
    <r>
      <t xml:space="preserve">III DEL: IZRAČUN UPRAVIČENIH STROŠKOV DELA GLEDE NA IZRAČUN CENE URE IN </t>
    </r>
    <r>
      <rPr>
        <b/>
        <u val="single"/>
        <sz val="9"/>
        <color indexed="8"/>
        <rFont val="Arial"/>
        <family val="2"/>
      </rPr>
      <t>OPRAVLJENIH UR</t>
    </r>
  </si>
  <si>
    <t>Podatek za vnos v ISARR (št. dokumenta)</t>
  </si>
  <si>
    <t>OP13.2.1.3.06.0001</t>
  </si>
  <si>
    <t>OP13.2.1.3.06.0002</t>
  </si>
  <si>
    <t>OP13.2.1.3.06.0004</t>
  </si>
  <si>
    <t>OP13.2.1.3.06.0005</t>
  </si>
  <si>
    <t>OP13.2.1.3.06.0006</t>
  </si>
  <si>
    <t>OP13.2.1.3.06.0007</t>
  </si>
  <si>
    <t xml:space="preserve">2611-11-038167 </t>
  </si>
  <si>
    <t>2611-11-038161</t>
  </si>
  <si>
    <t>2611-11-038162</t>
  </si>
  <si>
    <t>2611-11-038163</t>
  </si>
  <si>
    <t>2611-11-038164</t>
  </si>
  <si>
    <t>2611-11-038165</t>
  </si>
  <si>
    <t>2611-11-038166</t>
  </si>
  <si>
    <t>Delo</t>
  </si>
  <si>
    <t>Odsotn.</t>
  </si>
  <si>
    <t>Delež dela na projektu</t>
  </si>
  <si>
    <t>št. upravičenih ur</t>
  </si>
  <si>
    <t>Podatek za vnos v ISARR (vrednost brez DDV)</t>
  </si>
  <si>
    <t>Priloga 17: MESEČNO POROČILO O OPRAVLJENEM DELU ZA ZAPOSLENEGA NA PROJEKTU</t>
  </si>
  <si>
    <t>Korekcija zaokroževanja</t>
  </si>
  <si>
    <t>+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</si>
</sst>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424]d\.\ mmmm\ yyyy"/>
    <numFmt numFmtId="173" formatCode="[$-809]dd\ mmm\ yyyy:\ dddd"/>
    <numFmt numFmtId="174" formatCode="[$-809]dd\ mmm\ \l\l\l\l:\ dddd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[$€-1]"/>
    <numFmt numFmtId="179" formatCode="d/m/yyyy:\ ddd"/>
    <numFmt numFmtId="180" formatCode="dd/mmm/yyyy:\ ddd"/>
    <numFmt numFmtId="181" formatCode="dd/mmm/yy:\ ddd"/>
    <numFmt numFmtId="182" formatCode="dd/mmm/yy\,\ ddd"/>
    <numFmt numFmtId="183" formatCode="#,##0.00\ [$€-1];[Red]\-#,##0.00\ [$€-1]"/>
    <numFmt numFmtId="184" formatCode="0.0%"/>
    <numFmt numFmtId="185" formatCode="mmmm"/>
    <numFmt numFmtId="186" formatCode="0.000"/>
    <numFmt numFmtId="187" formatCode="0.0"/>
    <numFmt numFmtId="188" formatCode="#,##0.00\ &quot;€&quot;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.5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6.5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6.5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6"/>
      <name val="Arial"/>
      <family val="2"/>
    </font>
    <font>
      <b/>
      <u val="single"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trike/>
      <sz val="11"/>
      <color indexed="8"/>
      <name val="Arial"/>
      <family val="2"/>
    </font>
    <font>
      <strike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trike/>
      <sz val="10"/>
      <color indexed="8"/>
      <name val="Arial"/>
      <family val="2"/>
    </font>
    <font>
      <sz val="6"/>
      <color indexed="8"/>
      <name val="Arial"/>
      <family val="2"/>
    </font>
    <font>
      <sz val="6.5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trike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trike/>
      <sz val="11"/>
      <color theme="1"/>
      <name val="Arial"/>
      <family val="2"/>
    </font>
    <font>
      <sz val="10"/>
      <color theme="1"/>
      <name val="Arial"/>
      <family val="2"/>
    </font>
    <font>
      <strike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trike/>
      <sz val="10"/>
      <color theme="1"/>
      <name val="Arial"/>
      <family val="2"/>
    </font>
    <font>
      <sz val="6"/>
      <color theme="1"/>
      <name val="Arial"/>
      <family val="2"/>
    </font>
    <font>
      <sz val="6.5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8"/>
      <color rgb="FFFF0000"/>
      <name val="Arial"/>
      <family val="2"/>
    </font>
    <font>
      <strike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>
      <alignment/>
      <protection/>
    </xf>
    <xf numFmtId="0" fontId="66" fillId="22" borderId="0" applyNumberFormat="0" applyBorder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70" fillId="0" borderId="6" applyNumberFormat="0" applyFill="0" applyAlignment="0" applyProtection="0"/>
    <xf numFmtId="0" fontId="71" fillId="30" borderId="7" applyNumberFormat="0" applyAlignment="0" applyProtection="0"/>
    <xf numFmtId="0" fontId="72" fillId="21" borderId="8" applyNumberFormat="0" applyAlignment="0" applyProtection="0"/>
    <xf numFmtId="0" fontId="7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8" applyNumberFormat="0" applyAlignment="0" applyProtection="0"/>
    <xf numFmtId="0" fontId="75" fillId="0" borderId="9" applyNumberFormat="0" applyFill="0" applyAlignment="0" applyProtection="0"/>
  </cellStyleXfs>
  <cellXfs count="222">
    <xf numFmtId="0" fontId="0" fillId="0" borderId="0" xfId="0" applyFont="1" applyAlignment="1">
      <alignment/>
    </xf>
    <xf numFmtId="0" fontId="3" fillId="0" borderId="0" xfId="41" applyFont="1">
      <alignment/>
      <protection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 horizontal="center" wrapText="1"/>
    </xf>
    <xf numFmtId="0" fontId="78" fillId="33" borderId="10" xfId="0" applyFont="1" applyFill="1" applyBorder="1" applyAlignment="1">
      <alignment horizontal="center"/>
    </xf>
    <xf numFmtId="0" fontId="80" fillId="0" borderId="0" xfId="0" applyFont="1" applyAlignment="1">
      <alignment/>
    </xf>
    <xf numFmtId="0" fontId="76" fillId="0" borderId="0" xfId="0" applyFont="1" applyBorder="1" applyAlignment="1">
      <alignment/>
    </xf>
    <xf numFmtId="0" fontId="81" fillId="0" borderId="0" xfId="0" applyFont="1" applyAlignment="1">
      <alignment/>
    </xf>
    <xf numFmtId="0" fontId="76" fillId="0" borderId="11" xfId="0" applyFont="1" applyBorder="1" applyAlignment="1">
      <alignment/>
    </xf>
    <xf numFmtId="0" fontId="82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3" fillId="0" borderId="0" xfId="0" applyFont="1" applyAlignment="1">
      <alignment/>
    </xf>
    <xf numFmtId="0" fontId="79" fillId="0" borderId="11" xfId="0" applyFont="1" applyBorder="1" applyAlignment="1">
      <alignment/>
    </xf>
    <xf numFmtId="0" fontId="76" fillId="0" borderId="11" xfId="0" applyFont="1" applyBorder="1" applyAlignment="1">
      <alignment horizontal="right"/>
    </xf>
    <xf numFmtId="0" fontId="79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81" fillId="0" borderId="0" xfId="0" applyFont="1" applyBorder="1" applyAlignment="1">
      <alignment/>
    </xf>
    <xf numFmtId="178" fontId="83" fillId="2" borderId="11" xfId="0" applyNumberFormat="1" applyFont="1" applyFill="1" applyBorder="1" applyAlignment="1">
      <alignment/>
    </xf>
    <xf numFmtId="178" fontId="84" fillId="34" borderId="11" xfId="0" applyNumberFormat="1" applyFont="1" applyFill="1" applyBorder="1" applyAlignment="1">
      <alignment horizontal="right"/>
    </xf>
    <xf numFmtId="178" fontId="81" fillId="0" borderId="0" xfId="0" applyNumberFormat="1" applyFont="1" applyAlignment="1">
      <alignment/>
    </xf>
    <xf numFmtId="178" fontId="84" fillId="34" borderId="11" xfId="0" applyNumberFormat="1" applyFont="1" applyFill="1" applyBorder="1" applyAlignment="1" applyProtection="1">
      <alignment/>
      <protection locked="0"/>
    </xf>
    <xf numFmtId="178" fontId="84" fillId="2" borderId="11" xfId="0" applyNumberFormat="1" applyFont="1" applyFill="1" applyBorder="1" applyAlignment="1" applyProtection="1">
      <alignment/>
      <protection locked="0"/>
    </xf>
    <xf numFmtId="178" fontId="83" fillId="2" borderId="11" xfId="0" applyNumberFormat="1" applyFont="1" applyFill="1" applyBorder="1" applyAlignment="1" applyProtection="1">
      <alignment/>
      <protection/>
    </xf>
    <xf numFmtId="10" fontId="83" fillId="34" borderId="11" xfId="0" applyNumberFormat="1" applyFont="1" applyFill="1" applyBorder="1" applyAlignment="1">
      <alignment/>
    </xf>
    <xf numFmtId="178" fontId="83" fillId="0" borderId="11" xfId="0" applyNumberFormat="1" applyFont="1" applyFill="1" applyBorder="1" applyAlignment="1" applyProtection="1">
      <alignment/>
      <protection locked="0"/>
    </xf>
    <xf numFmtId="0" fontId="81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83" fillId="2" borderId="11" xfId="0" applyFont="1" applyFill="1" applyBorder="1" applyAlignment="1">
      <alignment vertical="center"/>
    </xf>
    <xf numFmtId="178" fontId="83" fillId="34" borderId="11" xfId="0" applyNumberFormat="1" applyFont="1" applyFill="1" applyBorder="1" applyAlignment="1">
      <alignment horizontal="right" vertical="center"/>
    </xf>
    <xf numFmtId="178" fontId="83" fillId="34" borderId="11" xfId="0" applyNumberFormat="1" applyFont="1" applyFill="1" applyBorder="1" applyAlignment="1">
      <alignment horizontal="right" vertical="center" wrapText="1"/>
    </xf>
    <xf numFmtId="0" fontId="81" fillId="2" borderId="11" xfId="0" applyFont="1" applyFill="1" applyBorder="1" applyAlignment="1">
      <alignment/>
    </xf>
    <xf numFmtId="178" fontId="81" fillId="34" borderId="11" xfId="0" applyNumberFormat="1" applyFont="1" applyFill="1" applyBorder="1" applyAlignment="1">
      <alignment/>
    </xf>
    <xf numFmtId="178" fontId="83" fillId="34" borderId="12" xfId="0" applyNumberFormat="1" applyFont="1" applyFill="1" applyBorder="1" applyAlignment="1">
      <alignment horizontal="right" vertical="center"/>
    </xf>
    <xf numFmtId="178" fontId="83" fillId="34" borderId="12" xfId="0" applyNumberFormat="1" applyFont="1" applyFill="1" applyBorder="1" applyAlignment="1">
      <alignment horizontal="right" vertical="center" wrapText="1"/>
    </xf>
    <xf numFmtId="0" fontId="81" fillId="2" borderId="11" xfId="0" applyFont="1" applyFill="1" applyBorder="1" applyAlignment="1">
      <alignment horizontal="center"/>
    </xf>
    <xf numFmtId="0" fontId="81" fillId="34" borderId="0" xfId="0" applyFont="1" applyFill="1" applyBorder="1" applyAlignment="1">
      <alignment/>
    </xf>
    <xf numFmtId="0" fontId="76" fillId="0" borderId="0" xfId="0" applyFont="1" applyAlignment="1">
      <alignment/>
    </xf>
    <xf numFmtId="0" fontId="7" fillId="34" borderId="0" xfId="0" applyFont="1" applyFill="1" applyBorder="1" applyAlignment="1">
      <alignment horizontal="right"/>
    </xf>
    <xf numFmtId="0" fontId="7" fillId="34" borderId="0" xfId="0" applyFont="1" applyFill="1" applyBorder="1" applyAlignment="1">
      <alignment horizontal="center"/>
    </xf>
    <xf numFmtId="0" fontId="85" fillId="0" borderId="0" xfId="0" applyFont="1" applyBorder="1" applyAlignment="1">
      <alignment horizontal="left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 horizontal="center"/>
    </xf>
    <xf numFmtId="0" fontId="86" fillId="0" borderId="0" xfId="0" applyFont="1" applyAlignment="1">
      <alignment/>
    </xf>
    <xf numFmtId="0" fontId="86" fillId="0" borderId="0" xfId="0" applyFont="1" applyAlignment="1">
      <alignment horizontal="right"/>
    </xf>
    <xf numFmtId="0" fontId="86" fillId="0" borderId="13" xfId="0" applyFont="1" applyBorder="1" applyAlignment="1">
      <alignment/>
    </xf>
    <xf numFmtId="0" fontId="80" fillId="0" borderId="13" xfId="0" applyFont="1" applyBorder="1" applyAlignment="1">
      <alignment/>
    </xf>
    <xf numFmtId="0" fontId="80" fillId="0" borderId="14" xfId="0" applyFont="1" applyBorder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/>
    </xf>
    <xf numFmtId="0" fontId="81" fillId="35" borderId="10" xfId="0" applyFont="1" applyFill="1" applyBorder="1" applyAlignment="1">
      <alignment/>
    </xf>
    <xf numFmtId="0" fontId="85" fillId="0" borderId="0" xfId="0" applyFont="1" applyBorder="1" applyAlignment="1">
      <alignment/>
    </xf>
    <xf numFmtId="185" fontId="76" fillId="0" borderId="0" xfId="0" applyNumberFormat="1" applyFont="1" applyBorder="1" applyAlignment="1">
      <alignment/>
    </xf>
    <xf numFmtId="0" fontId="77" fillId="0" borderId="0" xfId="0" applyFont="1" applyAlignment="1">
      <alignment horizontal="right" wrapText="1"/>
    </xf>
    <xf numFmtId="0" fontId="78" fillId="0" borderId="0" xfId="0" applyFont="1" applyBorder="1" applyAlignment="1">
      <alignment vertical="top" wrapText="1"/>
    </xf>
    <xf numFmtId="0" fontId="83" fillId="0" borderId="11" xfId="0" applyFont="1" applyBorder="1" applyAlignment="1">
      <alignment/>
    </xf>
    <xf numFmtId="178" fontId="76" fillId="0" borderId="0" xfId="0" applyNumberFormat="1" applyFont="1" applyAlignment="1">
      <alignment/>
    </xf>
    <xf numFmtId="0" fontId="87" fillId="0" borderId="0" xfId="0" applyFont="1" applyAlignment="1">
      <alignment horizontal="right"/>
    </xf>
    <xf numFmtId="0" fontId="77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77" fillId="0" borderId="14" xfId="0" applyFont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77" fillId="0" borderId="14" xfId="0" applyFont="1" applyBorder="1" applyAlignment="1">
      <alignment/>
    </xf>
    <xf numFmtId="0" fontId="77" fillId="0" borderId="10" xfId="0" applyFont="1" applyBorder="1" applyAlignment="1">
      <alignment/>
    </xf>
    <xf numFmtId="0" fontId="77" fillId="0" borderId="10" xfId="0" applyFont="1" applyBorder="1" applyAlignment="1" applyProtection="1">
      <alignment wrapText="1"/>
      <protection locked="0"/>
    </xf>
    <xf numFmtId="14" fontId="78" fillId="0" borderId="10" xfId="0" applyNumberFormat="1" applyFont="1" applyBorder="1" applyAlignment="1" applyProtection="1">
      <alignment vertical="center" wrapText="1"/>
      <protection locked="0"/>
    </xf>
    <xf numFmtId="0" fontId="78" fillId="2" borderId="11" xfId="0" applyFont="1" applyFill="1" applyBorder="1" applyAlignment="1">
      <alignment horizontal="center"/>
    </xf>
    <xf numFmtId="0" fontId="76" fillId="2" borderId="0" xfId="0" applyFont="1" applyFill="1" applyAlignment="1">
      <alignment/>
    </xf>
    <xf numFmtId="0" fontId="6" fillId="0" borderId="13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79" fillId="0" borderId="0" xfId="0" applyFont="1" applyAlignment="1">
      <alignment horizontal="center"/>
    </xf>
    <xf numFmtId="0" fontId="85" fillId="0" borderId="11" xfId="0" applyFont="1" applyBorder="1" applyAlignment="1" applyProtection="1">
      <alignment horizontal="center"/>
      <protection locked="0"/>
    </xf>
    <xf numFmtId="0" fontId="78" fillId="0" borderId="0" xfId="0" applyFont="1" applyAlignment="1" applyProtection="1">
      <alignment/>
      <protection locked="0"/>
    </xf>
    <xf numFmtId="0" fontId="83" fillId="0" borderId="0" xfId="0" applyFont="1" applyAlignment="1">
      <alignment horizontal="left"/>
    </xf>
    <xf numFmtId="0" fontId="83" fillId="0" borderId="0" xfId="0" applyFont="1" applyAlignment="1">
      <alignment horizontal="center" vertical="center" wrapText="1"/>
    </xf>
    <xf numFmtId="0" fontId="83" fillId="0" borderId="11" xfId="0" applyFont="1" applyBorder="1" applyAlignment="1" applyProtection="1">
      <alignment horizontal="center" vertical="center"/>
      <protection locked="0"/>
    </xf>
    <xf numFmtId="0" fontId="83" fillId="0" borderId="11" xfId="0" applyFont="1" applyBorder="1" applyAlignment="1" applyProtection="1">
      <alignment/>
      <protection/>
    </xf>
    <xf numFmtId="0" fontId="76" fillId="0" borderId="0" xfId="0" applyFont="1" applyAlignment="1" applyProtection="1">
      <alignment/>
      <protection/>
    </xf>
    <xf numFmtId="0" fontId="79" fillId="0" borderId="0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87" fillId="0" borderId="0" xfId="0" applyFont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0" fontId="78" fillId="0" borderId="0" xfId="0" applyFont="1" applyAlignment="1" applyProtection="1">
      <alignment horizontal="right"/>
      <protection/>
    </xf>
    <xf numFmtId="0" fontId="16" fillId="0" borderId="0" xfId="0" applyFont="1" applyAlignment="1">
      <alignment horizontal="right" vertical="center"/>
    </xf>
    <xf numFmtId="0" fontId="88" fillId="0" borderId="0" xfId="0" applyFont="1" applyAlignment="1">
      <alignment horizontal="right" vertical="center"/>
    </xf>
    <xf numFmtId="0" fontId="85" fillId="2" borderId="11" xfId="0" applyFont="1" applyFill="1" applyBorder="1" applyAlignment="1">
      <alignment/>
    </xf>
    <xf numFmtId="178" fontId="89" fillId="2" borderId="11" xfId="0" applyNumberFormat="1" applyFont="1" applyFill="1" applyBorder="1" applyAlignment="1">
      <alignment/>
    </xf>
    <xf numFmtId="0" fontId="85" fillId="0" borderId="11" xfId="0" applyFont="1" applyBorder="1" applyAlignment="1">
      <alignment/>
    </xf>
    <xf numFmtId="178" fontId="85" fillId="34" borderId="11" xfId="0" applyNumberFormat="1" applyFont="1" applyFill="1" applyBorder="1" applyAlignment="1" applyProtection="1">
      <alignment/>
      <protection locked="0"/>
    </xf>
    <xf numFmtId="178" fontId="90" fillId="36" borderId="11" xfId="0" applyNumberFormat="1" applyFont="1" applyFill="1" applyBorder="1" applyAlignment="1" applyProtection="1">
      <alignment/>
      <protection/>
    </xf>
    <xf numFmtId="178" fontId="90" fillId="36" borderId="11" xfId="0" applyNumberFormat="1" applyFont="1" applyFill="1" applyBorder="1" applyAlignment="1" applyProtection="1">
      <alignment horizontal="right"/>
      <protection locked="0"/>
    </xf>
    <xf numFmtId="178" fontId="90" fillId="34" borderId="11" xfId="0" applyNumberFormat="1" applyFont="1" applyFill="1" applyBorder="1" applyAlignment="1" applyProtection="1">
      <alignment horizontal="right"/>
      <protection locked="0"/>
    </xf>
    <xf numFmtId="0" fontId="85" fillId="37" borderId="11" xfId="0" applyFont="1" applyFill="1" applyBorder="1" applyAlignment="1">
      <alignment/>
    </xf>
    <xf numFmtId="178" fontId="91" fillId="37" borderId="11" xfId="0" applyNumberFormat="1" applyFont="1" applyFill="1" applyBorder="1" applyAlignment="1" applyProtection="1">
      <alignment horizontal="right"/>
      <protection/>
    </xf>
    <xf numFmtId="178" fontId="85" fillId="34" borderId="11" xfId="0" applyNumberFormat="1" applyFont="1" applyFill="1" applyBorder="1" applyAlignment="1" applyProtection="1">
      <alignment horizontal="right"/>
      <protection locked="0"/>
    </xf>
    <xf numFmtId="178" fontId="89" fillId="2" borderId="11" xfId="0" applyNumberFormat="1" applyFont="1" applyFill="1" applyBorder="1" applyAlignment="1" applyProtection="1">
      <alignment/>
      <protection/>
    </xf>
    <xf numFmtId="10" fontId="85" fillId="34" borderId="11" xfId="0" applyNumberFormat="1" applyFont="1" applyFill="1" applyBorder="1" applyAlignment="1">
      <alignment horizontal="right"/>
    </xf>
    <xf numFmtId="178" fontId="85" fillId="0" borderId="11" xfId="0" applyNumberFormat="1" applyFont="1" applyFill="1" applyBorder="1" applyAlignment="1" applyProtection="1">
      <alignment/>
      <protection/>
    </xf>
    <xf numFmtId="0" fontId="85" fillId="34" borderId="0" xfId="0" applyFont="1" applyFill="1" applyBorder="1" applyAlignment="1">
      <alignment/>
    </xf>
    <xf numFmtId="0" fontId="85" fillId="2" borderId="11" xfId="0" applyFont="1" applyFill="1" applyBorder="1" applyAlignment="1">
      <alignment horizontal="center" vertical="center"/>
    </xf>
    <xf numFmtId="0" fontId="85" fillId="33" borderId="11" xfId="0" applyFont="1" applyFill="1" applyBorder="1" applyAlignment="1">
      <alignment horizontal="center" vertical="center"/>
    </xf>
    <xf numFmtId="0" fontId="85" fillId="0" borderId="11" xfId="0" applyFont="1" applyBorder="1" applyAlignment="1">
      <alignment horizontal="center"/>
    </xf>
    <xf numFmtId="44" fontId="89" fillId="2" borderId="11" xfId="0" applyNumberFormat="1" applyFont="1" applyFill="1" applyBorder="1" applyAlignment="1">
      <alignment horizontal="center" vertical="center"/>
    </xf>
    <xf numFmtId="2" fontId="85" fillId="34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 applyProtection="1">
      <alignment horizontal="center"/>
      <protection/>
    </xf>
    <xf numFmtId="0" fontId="77" fillId="0" borderId="11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87" fillId="2" borderId="11" xfId="0" applyFont="1" applyFill="1" applyBorder="1" applyAlignment="1">
      <alignment horizontal="center"/>
    </xf>
    <xf numFmtId="0" fontId="6" fillId="2" borderId="16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77" fillId="2" borderId="11" xfId="0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/>
    </xf>
    <xf numFmtId="9" fontId="7" fillId="0" borderId="11" xfId="44" applyFont="1" applyBorder="1" applyAlignment="1" applyProtection="1">
      <alignment horizontal="center"/>
      <protection/>
    </xf>
    <xf numFmtId="0" fontId="77" fillId="2" borderId="11" xfId="0" applyFont="1" applyFill="1" applyBorder="1" applyAlignment="1">
      <alignment vertical="top" wrapText="1"/>
    </xf>
    <xf numFmtId="0" fontId="76" fillId="2" borderId="11" xfId="0" applyFont="1" applyFill="1" applyBorder="1" applyAlignment="1">
      <alignment/>
    </xf>
    <xf numFmtId="0" fontId="77" fillId="2" borderId="11" xfId="0" applyFont="1" applyFill="1" applyBorder="1" applyAlignment="1">
      <alignment horizontal="center" vertical="top" wrapText="1"/>
    </xf>
    <xf numFmtId="182" fontId="78" fillId="0" borderId="11" xfId="0" applyNumberFormat="1" applyFont="1" applyBorder="1" applyAlignment="1">
      <alignment horizontal="left" vertical="center"/>
    </xf>
    <xf numFmtId="0" fontId="7" fillId="2" borderId="11" xfId="0" applyFont="1" applyFill="1" applyBorder="1" applyAlignment="1">
      <alignment horizontal="right"/>
    </xf>
    <xf numFmtId="0" fontId="6" fillId="0" borderId="11" xfId="0" applyFont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>
      <alignment horizontal="center" vertical="center" wrapText="1"/>
    </xf>
    <xf numFmtId="0" fontId="87" fillId="0" borderId="0" xfId="0" applyFont="1" applyBorder="1" applyAlignment="1" applyProtection="1">
      <alignment/>
      <protection locked="0"/>
    </xf>
    <xf numFmtId="1" fontId="85" fillId="34" borderId="11" xfId="0" applyNumberFormat="1" applyFont="1" applyFill="1" applyBorder="1" applyAlignment="1" applyProtection="1">
      <alignment vertical="center"/>
      <protection/>
    </xf>
    <xf numFmtId="0" fontId="76" fillId="0" borderId="11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wrapText="1"/>
      <protection locked="0"/>
    </xf>
    <xf numFmtId="2" fontId="7" fillId="0" borderId="11" xfId="0" applyNumberFormat="1" applyFont="1" applyBorder="1" applyAlignment="1" applyProtection="1">
      <alignment vertical="center" wrapText="1"/>
      <protection/>
    </xf>
    <xf numFmtId="2" fontId="7" fillId="0" borderId="11" xfId="0" applyNumberFormat="1" applyFont="1" applyBorder="1" applyAlignment="1" applyProtection="1">
      <alignment horizontal="right" vertical="center" wrapText="1"/>
      <protection/>
    </xf>
    <xf numFmtId="2" fontId="7" fillId="2" borderId="11" xfId="0" applyNumberFormat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89" fillId="34" borderId="11" xfId="0" applyFont="1" applyFill="1" applyBorder="1" applyAlignment="1">
      <alignment horizontal="center" vertical="center"/>
    </xf>
    <xf numFmtId="0" fontId="89" fillId="0" borderId="0" xfId="0" applyFont="1" applyAlignment="1">
      <alignment horizontal="center"/>
    </xf>
    <xf numFmtId="0" fontId="85" fillId="34" borderId="11" xfId="0" applyFont="1" applyFill="1" applyBorder="1" applyAlignment="1" applyProtection="1">
      <alignment horizontal="center" vertical="center"/>
      <protection locked="0"/>
    </xf>
    <xf numFmtId="0" fontId="85" fillId="34" borderId="11" xfId="0" applyFont="1" applyFill="1" applyBorder="1" applyAlignment="1" applyProtection="1">
      <alignment horizontal="right"/>
      <protection locked="0"/>
    </xf>
    <xf numFmtId="188" fontId="85" fillId="34" borderId="17" xfId="0" applyNumberFormat="1" applyFont="1" applyFill="1" applyBorder="1" applyAlignment="1" applyProtection="1">
      <alignment horizontal="center" vertical="center"/>
      <protection locked="0"/>
    </xf>
    <xf numFmtId="0" fontId="92" fillId="34" borderId="16" xfId="0" applyFont="1" applyFill="1" applyBorder="1" applyAlignment="1">
      <alignment horizontal="right"/>
    </xf>
    <xf numFmtId="0" fontId="92" fillId="34" borderId="14" xfId="0" applyFont="1" applyFill="1" applyBorder="1" applyAlignment="1">
      <alignment horizontal="right"/>
    </xf>
    <xf numFmtId="0" fontId="92" fillId="34" borderId="10" xfId="0" applyFont="1" applyFill="1" applyBorder="1" applyAlignment="1">
      <alignment horizontal="right"/>
    </xf>
    <xf numFmtId="0" fontId="19" fillId="0" borderId="16" xfId="0" applyFont="1" applyBorder="1" applyAlignment="1" applyProtection="1">
      <alignment horizontal="center" vertical="top" wrapText="1"/>
      <protection locked="0"/>
    </xf>
    <xf numFmtId="0" fontId="19" fillId="0" borderId="14" xfId="0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77" fillId="2" borderId="11" xfId="0" applyFont="1" applyFill="1" applyBorder="1" applyAlignment="1">
      <alignment horizontal="center" vertical="top" wrapText="1"/>
    </xf>
    <xf numFmtId="0" fontId="88" fillId="0" borderId="0" xfId="0" applyFont="1" applyAlignment="1">
      <alignment horizontal="center" vertical="top" wrapText="1"/>
    </xf>
    <xf numFmtId="0" fontId="10" fillId="0" borderId="18" xfId="0" applyFont="1" applyBorder="1" applyAlignment="1">
      <alignment horizontal="right" vertical="top" wrapText="1"/>
    </xf>
    <xf numFmtId="0" fontId="93" fillId="0" borderId="0" xfId="0" applyFont="1" applyBorder="1" applyAlignment="1">
      <alignment horizontal="right" vertical="top" wrapText="1"/>
    </xf>
    <xf numFmtId="0" fontId="77" fillId="0" borderId="0" xfId="0" applyFont="1" applyAlignment="1">
      <alignment horizontal="center" wrapText="1"/>
    </xf>
    <xf numFmtId="0" fontId="6" fillId="2" borderId="11" xfId="0" applyFont="1" applyFill="1" applyBorder="1" applyAlignment="1">
      <alignment horizontal="right"/>
    </xf>
    <xf numFmtId="0" fontId="6" fillId="2" borderId="16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7" fillId="2" borderId="16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94" fillId="34" borderId="11" xfId="0" applyFont="1" applyFill="1" applyBorder="1" applyAlignment="1">
      <alignment horizontal="left"/>
    </xf>
    <xf numFmtId="0" fontId="77" fillId="0" borderId="18" xfId="0" applyFont="1" applyBorder="1" applyAlignment="1">
      <alignment horizontal="right" wrapText="1"/>
    </xf>
    <xf numFmtId="0" fontId="77" fillId="0" borderId="0" xfId="0" applyFont="1" applyBorder="1" applyAlignment="1">
      <alignment horizontal="right" wrapText="1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78" fillId="0" borderId="16" xfId="0" applyFont="1" applyBorder="1" applyAlignment="1" applyProtection="1">
      <alignment horizontal="center"/>
      <protection locked="0"/>
    </xf>
    <xf numFmtId="0" fontId="78" fillId="0" borderId="14" xfId="0" applyFont="1" applyBorder="1" applyAlignment="1" applyProtection="1">
      <alignment horizontal="center"/>
      <protection locked="0"/>
    </xf>
    <xf numFmtId="0" fontId="78" fillId="34" borderId="16" xfId="0" applyFont="1" applyFill="1" applyBorder="1" applyAlignment="1" applyProtection="1">
      <alignment horizontal="center" vertical="top" wrapText="1"/>
      <protection locked="0"/>
    </xf>
    <xf numFmtId="0" fontId="78" fillId="34" borderId="14" xfId="0" applyFont="1" applyFill="1" applyBorder="1" applyAlignment="1" applyProtection="1">
      <alignment horizontal="center" vertical="top" wrapText="1"/>
      <protection locked="0"/>
    </xf>
    <xf numFmtId="0" fontId="78" fillId="34" borderId="10" xfId="0" applyFont="1" applyFill="1" applyBorder="1" applyAlignment="1" applyProtection="1">
      <alignment horizontal="center" vertical="top" wrapText="1"/>
      <protection locked="0"/>
    </xf>
    <xf numFmtId="0" fontId="95" fillId="37" borderId="16" xfId="0" applyFont="1" applyFill="1" applyBorder="1" applyAlignment="1">
      <alignment horizontal="center" wrapText="1"/>
    </xf>
    <xf numFmtId="0" fontId="95" fillId="37" borderId="14" xfId="0" applyFont="1" applyFill="1" applyBorder="1" applyAlignment="1">
      <alignment horizontal="center" wrapText="1"/>
    </xf>
    <xf numFmtId="0" fontId="95" fillId="37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/>
    </xf>
    <xf numFmtId="0" fontId="77" fillId="0" borderId="16" xfId="0" applyFont="1" applyBorder="1" applyAlignment="1" applyProtection="1">
      <alignment horizontal="center" wrapText="1"/>
      <protection locked="0"/>
    </xf>
    <xf numFmtId="0" fontId="77" fillId="0" borderId="14" xfId="0" applyFont="1" applyBorder="1" applyAlignment="1" applyProtection="1">
      <alignment horizontal="center" wrapText="1"/>
      <protection locked="0"/>
    </xf>
    <xf numFmtId="0" fontId="77" fillId="0" borderId="10" xfId="0" applyFont="1" applyBorder="1" applyAlignment="1" applyProtection="1">
      <alignment horizontal="center" wrapText="1"/>
      <protection locked="0"/>
    </xf>
    <xf numFmtId="0" fontId="6" fillId="0" borderId="16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34" borderId="16" xfId="0" applyFont="1" applyFill="1" applyBorder="1" applyAlignment="1" applyProtection="1">
      <alignment horizontal="center" wrapText="1"/>
      <protection locked="0"/>
    </xf>
    <xf numFmtId="0" fontId="6" fillId="34" borderId="14" xfId="0" applyFont="1" applyFill="1" applyBorder="1" applyAlignment="1" applyProtection="1">
      <alignment horizontal="center" wrapText="1"/>
      <protection locked="0"/>
    </xf>
    <xf numFmtId="0" fontId="6" fillId="34" borderId="10" xfId="0" applyFont="1" applyFill="1" applyBorder="1" applyAlignment="1" applyProtection="1">
      <alignment horizontal="center" wrapText="1"/>
      <protection locked="0"/>
    </xf>
    <xf numFmtId="0" fontId="93" fillId="0" borderId="0" xfId="0" applyFont="1" applyAlignment="1">
      <alignment horizontal="center" vertical="center" wrapText="1"/>
    </xf>
    <xf numFmtId="0" fontId="77" fillId="2" borderId="11" xfId="0" applyFont="1" applyFill="1" applyBorder="1" applyAlignment="1">
      <alignment horizontal="center" vertical="center" wrapText="1"/>
    </xf>
    <xf numFmtId="0" fontId="91" fillId="37" borderId="11" xfId="0" applyFont="1" applyFill="1" applyBorder="1" applyAlignment="1">
      <alignment horizontal="left"/>
    </xf>
    <xf numFmtId="0" fontId="78" fillId="34" borderId="11" xfId="0" applyFont="1" applyFill="1" applyBorder="1" applyAlignment="1">
      <alignment horizontal="left"/>
    </xf>
    <xf numFmtId="178" fontId="85" fillId="34" borderId="16" xfId="0" applyNumberFormat="1" applyFont="1" applyFill="1" applyBorder="1" applyAlignment="1">
      <alignment vertical="center"/>
    </xf>
    <xf numFmtId="178" fontId="85" fillId="34" borderId="10" xfId="0" applyNumberFormat="1" applyFont="1" applyFill="1" applyBorder="1" applyAlignment="1">
      <alignment vertical="center"/>
    </xf>
    <xf numFmtId="0" fontId="89" fillId="2" borderId="11" xfId="0" applyFont="1" applyFill="1" applyBorder="1" applyAlignment="1">
      <alignment horizontal="left"/>
    </xf>
    <xf numFmtId="0" fontId="77" fillId="0" borderId="13" xfId="0" applyFont="1" applyBorder="1" applyAlignment="1">
      <alignment horizontal="center" wrapText="1"/>
    </xf>
    <xf numFmtId="0" fontId="77" fillId="0" borderId="20" xfId="0" applyFont="1" applyBorder="1" applyAlignment="1">
      <alignment horizontal="center" wrapText="1"/>
    </xf>
    <xf numFmtId="0" fontId="89" fillId="0" borderId="0" xfId="0" applyFont="1" applyAlignment="1">
      <alignment horizontal="left" vertical="center" wrapText="1"/>
    </xf>
    <xf numFmtId="0" fontId="85" fillId="34" borderId="21" xfId="0" applyFont="1" applyFill="1" applyBorder="1" applyAlignment="1">
      <alignment horizontal="center" vertical="center"/>
    </xf>
    <xf numFmtId="0" fontId="85" fillId="34" borderId="22" xfId="0" applyFont="1" applyFill="1" applyBorder="1" applyAlignment="1">
      <alignment horizontal="center" vertical="center"/>
    </xf>
    <xf numFmtId="0" fontId="85" fillId="34" borderId="2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85" fillId="34" borderId="11" xfId="0" applyFont="1" applyFill="1" applyBorder="1" applyAlignment="1">
      <alignment horizontal="left"/>
    </xf>
    <xf numFmtId="0" fontId="83" fillId="0" borderId="0" xfId="0" applyFont="1" applyAlignment="1">
      <alignment horizontal="center"/>
    </xf>
    <xf numFmtId="178" fontId="85" fillId="34" borderId="11" xfId="0" applyNumberFormat="1" applyFont="1" applyFill="1" applyBorder="1" applyAlignment="1">
      <alignment/>
    </xf>
    <xf numFmtId="0" fontId="85" fillId="34" borderId="0" xfId="0" applyFont="1" applyFill="1" applyBorder="1" applyAlignment="1">
      <alignment horizontal="center"/>
    </xf>
    <xf numFmtId="0" fontId="89" fillId="2" borderId="11" xfId="0" applyFont="1" applyFill="1" applyBorder="1" applyAlignment="1">
      <alignment horizontal="left" vertical="center"/>
    </xf>
    <xf numFmtId="0" fontId="85" fillId="2" borderId="11" xfId="0" applyFont="1" applyFill="1" applyBorder="1" applyAlignment="1">
      <alignment horizontal="center" vertical="center"/>
    </xf>
    <xf numFmtId="0" fontId="78" fillId="0" borderId="13" xfId="0" applyFont="1" applyBorder="1" applyAlignment="1" applyProtection="1">
      <alignment horizontal="center"/>
      <protection locked="0"/>
    </xf>
    <xf numFmtId="0" fontId="77" fillId="0" borderId="16" xfId="0" applyFont="1" applyBorder="1" applyAlignment="1" applyProtection="1">
      <alignment horizontal="center" vertical="center" wrapText="1"/>
      <protection locked="0"/>
    </xf>
    <xf numFmtId="0" fontId="77" fillId="0" borderId="14" xfId="0" applyFont="1" applyBorder="1" applyAlignment="1" applyProtection="1">
      <alignment horizontal="center" vertical="center" wrapText="1"/>
      <protection locked="0"/>
    </xf>
    <xf numFmtId="0" fontId="77" fillId="0" borderId="10" xfId="0" applyFont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4" fillId="34" borderId="11" xfId="0" applyFont="1" applyFill="1" applyBorder="1" applyAlignment="1">
      <alignment horizontal="left"/>
    </xf>
    <xf numFmtId="178" fontId="83" fillId="34" borderId="0" xfId="0" applyNumberFormat="1" applyFont="1" applyFill="1" applyBorder="1" applyAlignment="1">
      <alignment horizontal="center" vertical="center"/>
    </xf>
    <xf numFmtId="0" fontId="89" fillId="2" borderId="11" xfId="0" applyFont="1" applyFill="1" applyBorder="1" applyAlignment="1">
      <alignment horizontal="center" vertical="center" wrapText="1"/>
    </xf>
    <xf numFmtId="0" fontId="89" fillId="34" borderId="12" xfId="0" applyFont="1" applyFill="1" applyBorder="1" applyAlignment="1" applyProtection="1">
      <alignment horizontal="center" vertical="center" wrapText="1"/>
      <protection/>
    </xf>
    <xf numFmtId="0" fontId="89" fillId="34" borderId="11" xfId="0" applyFont="1" applyFill="1" applyBorder="1" applyAlignment="1" applyProtection="1">
      <alignment horizontal="center" vertical="center" wrapText="1"/>
      <protection/>
    </xf>
    <xf numFmtId="0" fontId="81" fillId="34" borderId="12" xfId="0" applyFont="1" applyFill="1" applyBorder="1" applyAlignment="1" applyProtection="1">
      <alignment horizontal="center" vertical="center"/>
      <protection locked="0"/>
    </xf>
    <xf numFmtId="0" fontId="81" fillId="34" borderId="11" xfId="0" applyFont="1" applyFill="1" applyBorder="1" applyAlignment="1" applyProtection="1">
      <alignment horizontal="center" vertical="center"/>
      <protection locked="0"/>
    </xf>
    <xf numFmtId="0" fontId="81" fillId="34" borderId="11" xfId="0" applyFont="1" applyFill="1" applyBorder="1" applyAlignment="1">
      <alignment horizontal="left"/>
    </xf>
    <xf numFmtId="0" fontId="81" fillId="34" borderId="0" xfId="0" applyFont="1" applyFill="1" applyBorder="1" applyAlignment="1">
      <alignment horizontal="center"/>
    </xf>
    <xf numFmtId="0" fontId="83" fillId="2" borderId="11" xfId="0" applyFont="1" applyFill="1" applyBorder="1" applyAlignment="1">
      <alignment horizontal="left"/>
    </xf>
    <xf numFmtId="18" fontId="83" fillId="2" borderId="11" xfId="0" applyNumberFormat="1" applyFont="1" applyFill="1" applyBorder="1" applyAlignment="1">
      <alignment horizontal="left"/>
    </xf>
    <xf numFmtId="0" fontId="83" fillId="0" borderId="0" xfId="0" applyFont="1" applyAlignment="1">
      <alignment horizontal="center" vertical="center" wrapText="1"/>
    </xf>
    <xf numFmtId="0" fontId="83" fillId="2" borderId="16" xfId="0" applyFont="1" applyFill="1" applyBorder="1" applyAlignment="1">
      <alignment horizontal="left"/>
    </xf>
    <xf numFmtId="0" fontId="83" fillId="2" borderId="14" xfId="0" applyFont="1" applyFill="1" applyBorder="1" applyAlignment="1">
      <alignment horizontal="left"/>
    </xf>
    <xf numFmtId="0" fontId="83" fillId="2" borderId="10" xfId="0" applyFont="1" applyFill="1" applyBorder="1" applyAlignment="1">
      <alignment horizontal="left"/>
    </xf>
    <xf numFmtId="0" fontId="96" fillId="2" borderId="11" xfId="0" applyFont="1" applyFill="1" applyBorder="1" applyAlignment="1">
      <alignment horizontal="left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~0240677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dxfs count="6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0</xdr:col>
      <xdr:colOff>9525</xdr:colOff>
      <xdr:row>1</xdr:row>
      <xdr:rowOff>0</xdr:rowOff>
    </xdr:to>
    <xdr:pic>
      <xdr:nvPicPr>
        <xdr:cNvPr id="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showGridLines="0" tabSelected="1" zoomScale="175" zoomScaleNormal="175" zoomScalePageLayoutView="220" workbookViewId="0" topLeftCell="A1">
      <selection activeCell="E17" sqref="E17"/>
    </sheetView>
  </sheetViews>
  <sheetFormatPr defaultColWidth="9.140625" defaultRowHeight="15"/>
  <cols>
    <col min="1" max="1" width="12.421875" style="2" customWidth="1"/>
    <col min="2" max="2" width="16.00390625" style="2" customWidth="1"/>
    <col min="3" max="3" width="8.00390625" style="2" customWidth="1"/>
    <col min="4" max="4" width="5.8515625" style="2" customWidth="1"/>
    <col min="5" max="5" width="10.57421875" style="2" customWidth="1"/>
    <col min="6" max="6" width="9.8515625" style="2" customWidth="1"/>
    <col min="7" max="7" width="6.00390625" style="2" customWidth="1"/>
    <col min="8" max="8" width="7.28125" style="2" customWidth="1"/>
    <col min="9" max="10" width="9.57421875" style="2" hidden="1" customWidth="1"/>
    <col min="11" max="11" width="13.8515625" style="2" customWidth="1"/>
    <col min="12" max="12" width="8.00390625" style="2" hidden="1" customWidth="1"/>
    <col min="13" max="14" width="9.140625" style="2" hidden="1" customWidth="1"/>
    <col min="15" max="15" width="28.28125" style="2" hidden="1" customWidth="1"/>
    <col min="16" max="16" width="16.57421875" style="2" hidden="1" customWidth="1"/>
    <col min="17" max="17" width="9.140625" style="2" hidden="1" customWidth="1"/>
    <col min="18" max="18" width="0.9921875" style="2" hidden="1" customWidth="1"/>
    <col min="19" max="19" width="9.140625" style="2" hidden="1" customWidth="1"/>
    <col min="20" max="50" width="9.140625" style="2" customWidth="1"/>
    <col min="51" max="16384" width="9.140625" style="2" customWidth="1"/>
  </cols>
  <sheetData>
    <row r="1" spans="1:11" ht="15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9" customHeight="1" hidden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5" thickBot="1">
      <c r="A3" s="147" t="s">
        <v>118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2:17" ht="15" customHeight="1" thickBot="1">
      <c r="B4" s="5"/>
      <c r="C4" s="184"/>
      <c r="D4" s="184"/>
      <c r="E4" s="184"/>
      <c r="F4" s="184"/>
      <c r="G4" s="185"/>
      <c r="H4" s="187">
        <f>IF(K55=0,"",K55)</f>
      </c>
      <c r="I4" s="188"/>
      <c r="J4" s="188"/>
      <c r="K4" s="189"/>
      <c r="M4" s="52"/>
      <c r="N4" s="52"/>
      <c r="O4" s="52" t="s">
        <v>54</v>
      </c>
      <c r="P4" s="52" t="s">
        <v>56</v>
      </c>
      <c r="Q4" s="52" t="s">
        <v>55</v>
      </c>
    </row>
    <row r="5" spans="1:17" ht="15">
      <c r="A5" s="148" t="s">
        <v>83</v>
      </c>
      <c r="B5" s="148"/>
      <c r="C5" s="148"/>
      <c r="D5" s="158"/>
      <c r="E5" s="159"/>
      <c r="F5" s="159"/>
      <c r="G5" s="159"/>
      <c r="H5" s="159"/>
      <c r="I5" s="72"/>
      <c r="J5" s="72"/>
      <c r="K5" s="73"/>
      <c r="M5" s="52" t="s">
        <v>45</v>
      </c>
      <c r="N5" s="74">
        <f>+IF(D5=O5,1,IF(D5=O6,2,IF(D5=O7,3,IF(D5=O9,4,IF(D5=O10,5,IF(D5=O11,6,IF(D5=O12,7,"")))))))</f>
      </c>
      <c r="O5" s="42" t="s">
        <v>47</v>
      </c>
      <c r="P5" s="43" t="s">
        <v>100</v>
      </c>
      <c r="Q5" s="43" t="s">
        <v>107</v>
      </c>
    </row>
    <row r="6" spans="1:17" s="7" customFormat="1" ht="15" customHeight="1">
      <c r="A6" s="149" t="s">
        <v>34</v>
      </c>
      <c r="B6" s="150"/>
      <c r="C6" s="151"/>
      <c r="D6" s="172">
        <f>+IF(N5="","",CONCATENATE("OP13.2.1.3.06.000",N5))</f>
      </c>
      <c r="E6" s="173"/>
      <c r="F6" s="168" t="s">
        <v>35</v>
      </c>
      <c r="G6" s="168"/>
      <c r="H6" s="168"/>
      <c r="I6" s="168"/>
      <c r="J6" s="64"/>
      <c r="K6" s="108">
        <f>+IF(D5=0,"",CONCATENATE("2611-11-03816",N5))</f>
      </c>
      <c r="M6" s="52" t="s">
        <v>46</v>
      </c>
      <c r="O6" s="42" t="s">
        <v>48</v>
      </c>
      <c r="P6" s="43" t="s">
        <v>101</v>
      </c>
      <c r="Q6" s="43" t="s">
        <v>108</v>
      </c>
    </row>
    <row r="7" spans="1:17" ht="15" customHeight="1" hidden="1">
      <c r="A7" s="71"/>
      <c r="B7" s="71"/>
      <c r="C7" s="71"/>
      <c r="E7" s="64"/>
      <c r="F7" s="64"/>
      <c r="G7" s="64"/>
      <c r="H7" s="64"/>
      <c r="I7" s="64"/>
      <c r="J7" s="64"/>
      <c r="K7" s="65"/>
      <c r="M7" s="52" t="s">
        <v>44</v>
      </c>
      <c r="N7" s="52"/>
      <c r="O7" s="42" t="s">
        <v>49</v>
      </c>
      <c r="P7" s="43" t="s">
        <v>57</v>
      </c>
      <c r="Q7" s="43" t="s">
        <v>108</v>
      </c>
    </row>
    <row r="8" spans="1:17" s="52" customFormat="1" ht="15" customHeight="1">
      <c r="A8" s="190" t="s">
        <v>84</v>
      </c>
      <c r="B8" s="191"/>
      <c r="C8" s="192"/>
      <c r="D8" s="174"/>
      <c r="E8" s="175"/>
      <c r="F8" s="175"/>
      <c r="G8" s="175"/>
      <c r="H8" s="175"/>
      <c r="I8" s="175"/>
      <c r="J8" s="175"/>
      <c r="K8" s="176"/>
      <c r="O8" s="42"/>
      <c r="P8" s="43"/>
      <c r="Q8" s="43" t="s">
        <v>109</v>
      </c>
    </row>
    <row r="9" spans="1:17" ht="14.25" customHeight="1">
      <c r="A9" s="149" t="s">
        <v>36</v>
      </c>
      <c r="B9" s="150"/>
      <c r="C9" s="151"/>
      <c r="D9" s="169"/>
      <c r="E9" s="170"/>
      <c r="F9" s="170"/>
      <c r="G9" s="171"/>
      <c r="H9" s="70" t="s">
        <v>85</v>
      </c>
      <c r="I9" s="63"/>
      <c r="J9" s="63"/>
      <c r="K9" s="68"/>
      <c r="M9" s="52"/>
      <c r="N9" s="52"/>
      <c r="O9" s="42" t="s">
        <v>50</v>
      </c>
      <c r="P9" s="43" t="s">
        <v>102</v>
      </c>
      <c r="Q9" s="43" t="s">
        <v>110</v>
      </c>
    </row>
    <row r="10" spans="1:17" ht="13.5" customHeight="1">
      <c r="A10" s="149" t="s">
        <v>90</v>
      </c>
      <c r="B10" s="150"/>
      <c r="C10" s="151"/>
      <c r="D10" s="200"/>
      <c r="E10" s="201"/>
      <c r="F10" s="201"/>
      <c r="G10" s="202"/>
      <c r="H10" s="70" t="s">
        <v>37</v>
      </c>
      <c r="I10" s="6"/>
      <c r="J10" s="6"/>
      <c r="K10" s="69"/>
      <c r="M10" s="7"/>
      <c r="N10" s="52"/>
      <c r="O10" s="42" t="s">
        <v>51</v>
      </c>
      <c r="P10" s="43" t="s">
        <v>103</v>
      </c>
      <c r="Q10" s="43" t="s">
        <v>111</v>
      </c>
    </row>
    <row r="11" spans="1:17" ht="15" customHeight="1">
      <c r="A11" s="149" t="s">
        <v>69</v>
      </c>
      <c r="B11" s="150"/>
      <c r="C11" s="151"/>
      <c r="D11" s="160" t="s">
        <v>46</v>
      </c>
      <c r="E11" s="161"/>
      <c r="F11" s="161"/>
      <c r="G11" s="161"/>
      <c r="H11" s="161"/>
      <c r="I11" s="66"/>
      <c r="J11" s="66"/>
      <c r="K11" s="67"/>
      <c r="M11" s="52"/>
      <c r="N11" s="52"/>
      <c r="O11" s="42" t="s">
        <v>52</v>
      </c>
      <c r="P11" s="43" t="s">
        <v>104</v>
      </c>
      <c r="Q11" s="43" t="s">
        <v>112</v>
      </c>
    </row>
    <row r="12" spans="1:17" s="7" customFormat="1" ht="34.5" customHeight="1">
      <c r="A12" s="162" t="s">
        <v>81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4"/>
      <c r="M12" s="52"/>
      <c r="O12" s="42" t="s">
        <v>53</v>
      </c>
      <c r="P12" s="43" t="s">
        <v>105</v>
      </c>
      <c r="Q12" s="43" t="s">
        <v>106</v>
      </c>
    </row>
    <row r="13" spans="1:13" s="7" customFormat="1" ht="14.25" customHeight="1" hidden="1">
      <c r="A13" s="165"/>
      <c r="B13" s="166"/>
      <c r="C13" s="166"/>
      <c r="D13" s="166"/>
      <c r="E13" s="166"/>
      <c r="F13" s="166"/>
      <c r="G13" s="166"/>
      <c r="H13" s="166"/>
      <c r="I13" s="166"/>
      <c r="J13" s="166"/>
      <c r="K13" s="167"/>
      <c r="M13" s="2"/>
    </row>
    <row r="14" spans="2:7" ht="15" hidden="1">
      <c r="B14" s="5"/>
      <c r="C14" s="5"/>
      <c r="D14" s="5"/>
      <c r="E14" s="5"/>
      <c r="F14" s="5"/>
      <c r="G14" s="5"/>
    </row>
    <row r="15" spans="1:11" ht="14.25">
      <c r="A15" s="3" t="s">
        <v>38</v>
      </c>
      <c r="B15" s="3"/>
      <c r="C15" s="3"/>
      <c r="D15" s="4"/>
      <c r="E15" s="4"/>
      <c r="F15" s="4"/>
      <c r="G15" s="4"/>
      <c r="H15" s="4"/>
      <c r="I15" s="4"/>
      <c r="J15" s="4"/>
      <c r="K15" s="4"/>
    </row>
    <row r="16" spans="1:11" ht="14.25">
      <c r="A16" s="112" t="s">
        <v>39</v>
      </c>
      <c r="B16" s="113"/>
      <c r="C16" s="109">
        <v>2013</v>
      </c>
      <c r="D16" s="111" t="s">
        <v>86</v>
      </c>
      <c r="E16" s="110">
        <v>1</v>
      </c>
      <c r="F16" s="152" t="s">
        <v>115</v>
      </c>
      <c r="G16" s="153"/>
      <c r="H16" s="154"/>
      <c r="I16" s="110"/>
      <c r="J16" s="110"/>
      <c r="K16" s="116" t="str">
        <f>+IF(B57=0,"vpiši št. ur v B57",G50/(B57-H50))</f>
        <v>vpiši št. ur v B57</v>
      </c>
    </row>
    <row r="17" spans="1:11" ht="6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3.5" customHeight="1">
      <c r="A18" s="114" t="s">
        <v>96</v>
      </c>
      <c r="B18" s="143" t="s">
        <v>89</v>
      </c>
      <c r="C18" s="143"/>
      <c r="D18" s="143"/>
      <c r="E18" s="143"/>
      <c r="F18" s="143"/>
      <c r="G18" s="117" t="s">
        <v>113</v>
      </c>
      <c r="H18" s="117" t="s">
        <v>114</v>
      </c>
      <c r="I18" s="118"/>
      <c r="J18" s="118"/>
      <c r="K18" s="119" t="s">
        <v>116</v>
      </c>
    </row>
    <row r="19" spans="1:11" ht="16.5" customHeight="1">
      <c r="A19" s="120">
        <f>DATE(C16,E16,1)</f>
        <v>41275</v>
      </c>
      <c r="B19" s="140">
        <f>+IF((G19+H19)&gt;0,"vstavite opis","")</f>
      </c>
      <c r="C19" s="141"/>
      <c r="D19" s="141"/>
      <c r="E19" s="141"/>
      <c r="F19" s="142"/>
      <c r="G19" s="122"/>
      <c r="H19" s="122"/>
      <c r="I19" s="126"/>
      <c r="J19" s="126"/>
      <c r="K19" s="128">
        <f>+IF($B$57=0,0,G19+H19*$K$16)</f>
        <v>0</v>
      </c>
    </row>
    <row r="20" spans="1:11" ht="16.5" customHeight="1">
      <c r="A20" s="120">
        <f>IF(A19="","",A19+1)</f>
        <v>41276</v>
      </c>
      <c r="B20" s="140">
        <f aca="true" t="shared" si="0" ref="B20:B49">+IF((G20+H20)&gt;0,"vstavite opis","")</f>
      </c>
      <c r="C20" s="141"/>
      <c r="D20" s="141"/>
      <c r="E20" s="141"/>
      <c r="F20" s="142"/>
      <c r="G20" s="122"/>
      <c r="H20" s="122"/>
      <c r="I20" s="126"/>
      <c r="J20" s="126"/>
      <c r="K20" s="129">
        <f aca="true" t="shared" si="1" ref="K20:K49">+IF($B$57=0,0,G20+H20*$K$16)</f>
        <v>0</v>
      </c>
    </row>
    <row r="21" spans="1:11" ht="16.5" customHeight="1">
      <c r="A21" s="120">
        <f aca="true" t="shared" si="2" ref="A21:A49">IF(A20="","",A20+1)</f>
        <v>41277</v>
      </c>
      <c r="B21" s="140">
        <f t="shared" si="0"/>
      </c>
      <c r="C21" s="141"/>
      <c r="D21" s="141"/>
      <c r="E21" s="141"/>
      <c r="F21" s="142"/>
      <c r="G21" s="122"/>
      <c r="H21" s="122"/>
      <c r="I21" s="126"/>
      <c r="J21" s="126"/>
      <c r="K21" s="129">
        <f t="shared" si="1"/>
        <v>0</v>
      </c>
    </row>
    <row r="22" spans="1:11" ht="16.5" customHeight="1">
      <c r="A22" s="120">
        <f t="shared" si="2"/>
        <v>41278</v>
      </c>
      <c r="B22" s="140">
        <f t="shared" si="0"/>
      </c>
      <c r="C22" s="141"/>
      <c r="D22" s="141"/>
      <c r="E22" s="141"/>
      <c r="F22" s="142"/>
      <c r="G22" s="122"/>
      <c r="H22" s="122"/>
      <c r="I22" s="126"/>
      <c r="J22" s="126"/>
      <c r="K22" s="129">
        <f t="shared" si="1"/>
        <v>0</v>
      </c>
    </row>
    <row r="23" spans="1:11" ht="16.5" customHeight="1">
      <c r="A23" s="120">
        <f t="shared" si="2"/>
        <v>41279</v>
      </c>
      <c r="B23" s="140">
        <f t="shared" si="0"/>
      </c>
      <c r="C23" s="141"/>
      <c r="D23" s="141"/>
      <c r="E23" s="141"/>
      <c r="F23" s="142"/>
      <c r="G23" s="122"/>
      <c r="H23" s="122"/>
      <c r="I23" s="126"/>
      <c r="J23" s="126"/>
      <c r="K23" s="129">
        <f t="shared" si="1"/>
        <v>0</v>
      </c>
    </row>
    <row r="24" spans="1:11" ht="16.5" customHeight="1">
      <c r="A24" s="120">
        <f t="shared" si="2"/>
        <v>41280</v>
      </c>
      <c r="B24" s="140">
        <f t="shared" si="0"/>
      </c>
      <c r="C24" s="141"/>
      <c r="D24" s="141"/>
      <c r="E24" s="141"/>
      <c r="F24" s="142"/>
      <c r="G24" s="122"/>
      <c r="H24" s="122"/>
      <c r="I24" s="126"/>
      <c r="J24" s="126"/>
      <c r="K24" s="129">
        <f t="shared" si="1"/>
        <v>0</v>
      </c>
    </row>
    <row r="25" spans="1:11" ht="16.5" customHeight="1">
      <c r="A25" s="120">
        <f t="shared" si="2"/>
        <v>41281</v>
      </c>
      <c r="B25" s="140">
        <f t="shared" si="0"/>
      </c>
      <c r="C25" s="141"/>
      <c r="D25" s="141"/>
      <c r="E25" s="141"/>
      <c r="F25" s="142"/>
      <c r="G25" s="122"/>
      <c r="H25" s="122"/>
      <c r="I25" s="126"/>
      <c r="J25" s="126"/>
      <c r="K25" s="129">
        <f t="shared" si="1"/>
        <v>0</v>
      </c>
    </row>
    <row r="26" spans="1:11" ht="16.5" customHeight="1">
      <c r="A26" s="120">
        <f t="shared" si="2"/>
        <v>41282</v>
      </c>
      <c r="B26" s="140">
        <f t="shared" si="0"/>
      </c>
      <c r="C26" s="141"/>
      <c r="D26" s="141"/>
      <c r="E26" s="141"/>
      <c r="F26" s="142"/>
      <c r="G26" s="122"/>
      <c r="H26" s="122"/>
      <c r="I26" s="126"/>
      <c r="J26" s="126"/>
      <c r="K26" s="129">
        <f t="shared" si="1"/>
        <v>0</v>
      </c>
    </row>
    <row r="27" spans="1:11" ht="16.5" customHeight="1">
      <c r="A27" s="120">
        <f t="shared" si="2"/>
        <v>41283</v>
      </c>
      <c r="B27" s="140">
        <f t="shared" si="0"/>
      </c>
      <c r="C27" s="141"/>
      <c r="D27" s="141"/>
      <c r="E27" s="141"/>
      <c r="F27" s="142"/>
      <c r="G27" s="122"/>
      <c r="H27" s="122"/>
      <c r="I27" s="126"/>
      <c r="J27" s="126"/>
      <c r="K27" s="129">
        <f t="shared" si="1"/>
        <v>0</v>
      </c>
    </row>
    <row r="28" spans="1:11" ht="16.5" customHeight="1">
      <c r="A28" s="120">
        <f t="shared" si="2"/>
        <v>41284</v>
      </c>
      <c r="B28" s="140">
        <f t="shared" si="0"/>
      </c>
      <c r="C28" s="141"/>
      <c r="D28" s="141"/>
      <c r="E28" s="141"/>
      <c r="F28" s="142"/>
      <c r="G28" s="122"/>
      <c r="H28" s="122"/>
      <c r="I28" s="126"/>
      <c r="J28" s="126"/>
      <c r="K28" s="129">
        <f t="shared" si="1"/>
        <v>0</v>
      </c>
    </row>
    <row r="29" spans="1:11" ht="16.5" customHeight="1">
      <c r="A29" s="120">
        <f t="shared" si="2"/>
        <v>41285</v>
      </c>
      <c r="B29" s="140">
        <f t="shared" si="0"/>
      </c>
      <c r="C29" s="141"/>
      <c r="D29" s="141"/>
      <c r="E29" s="141"/>
      <c r="F29" s="142"/>
      <c r="G29" s="122"/>
      <c r="H29" s="122"/>
      <c r="I29" s="126"/>
      <c r="J29" s="126"/>
      <c r="K29" s="129">
        <f t="shared" si="1"/>
        <v>0</v>
      </c>
    </row>
    <row r="30" spans="1:11" ht="16.5" customHeight="1">
      <c r="A30" s="120">
        <f t="shared" si="2"/>
        <v>41286</v>
      </c>
      <c r="B30" s="140">
        <f t="shared" si="0"/>
      </c>
      <c r="C30" s="141"/>
      <c r="D30" s="141"/>
      <c r="E30" s="141"/>
      <c r="F30" s="142"/>
      <c r="G30" s="122"/>
      <c r="H30" s="122"/>
      <c r="I30" s="126"/>
      <c r="J30" s="126"/>
      <c r="K30" s="129">
        <f t="shared" si="1"/>
        <v>0</v>
      </c>
    </row>
    <row r="31" spans="1:11" ht="16.5" customHeight="1">
      <c r="A31" s="120">
        <f t="shared" si="2"/>
        <v>41287</v>
      </c>
      <c r="B31" s="140">
        <f t="shared" si="0"/>
      </c>
      <c r="C31" s="141"/>
      <c r="D31" s="141"/>
      <c r="E31" s="141"/>
      <c r="F31" s="142"/>
      <c r="G31" s="122"/>
      <c r="H31" s="122"/>
      <c r="I31" s="127"/>
      <c r="J31" s="127"/>
      <c r="K31" s="129">
        <f t="shared" si="1"/>
        <v>0</v>
      </c>
    </row>
    <row r="32" spans="1:11" ht="16.5" customHeight="1">
      <c r="A32" s="120">
        <f t="shared" si="2"/>
        <v>41288</v>
      </c>
      <c r="B32" s="140">
        <f t="shared" si="0"/>
      </c>
      <c r="C32" s="141"/>
      <c r="D32" s="141"/>
      <c r="E32" s="141"/>
      <c r="F32" s="142"/>
      <c r="G32" s="122"/>
      <c r="H32" s="122"/>
      <c r="I32" s="127"/>
      <c r="J32" s="127"/>
      <c r="K32" s="129">
        <f t="shared" si="1"/>
        <v>0</v>
      </c>
    </row>
    <row r="33" spans="1:11" ht="16.5" customHeight="1">
      <c r="A33" s="120">
        <f t="shared" si="2"/>
        <v>41289</v>
      </c>
      <c r="B33" s="140">
        <f t="shared" si="0"/>
      </c>
      <c r="C33" s="141"/>
      <c r="D33" s="141"/>
      <c r="E33" s="141"/>
      <c r="F33" s="142"/>
      <c r="G33" s="122"/>
      <c r="H33" s="122"/>
      <c r="I33" s="127"/>
      <c r="J33" s="127"/>
      <c r="K33" s="129">
        <f t="shared" si="1"/>
        <v>0</v>
      </c>
    </row>
    <row r="34" spans="1:11" ht="16.5" customHeight="1">
      <c r="A34" s="120">
        <f t="shared" si="2"/>
        <v>41290</v>
      </c>
      <c r="B34" s="140">
        <f t="shared" si="0"/>
      </c>
      <c r="C34" s="141"/>
      <c r="D34" s="141"/>
      <c r="E34" s="141"/>
      <c r="F34" s="142"/>
      <c r="G34" s="122"/>
      <c r="H34" s="122"/>
      <c r="I34" s="127"/>
      <c r="J34" s="127"/>
      <c r="K34" s="129">
        <f t="shared" si="1"/>
        <v>0</v>
      </c>
    </row>
    <row r="35" spans="1:11" ht="16.5" customHeight="1">
      <c r="A35" s="120">
        <f t="shared" si="2"/>
        <v>41291</v>
      </c>
      <c r="B35" s="140">
        <f t="shared" si="0"/>
      </c>
      <c r="C35" s="141"/>
      <c r="D35" s="141"/>
      <c r="E35" s="141"/>
      <c r="F35" s="142"/>
      <c r="G35" s="122"/>
      <c r="H35" s="122"/>
      <c r="I35" s="127"/>
      <c r="J35" s="127"/>
      <c r="K35" s="129">
        <f t="shared" si="1"/>
        <v>0</v>
      </c>
    </row>
    <row r="36" spans="1:11" ht="16.5" customHeight="1">
      <c r="A36" s="120">
        <f t="shared" si="2"/>
        <v>41292</v>
      </c>
      <c r="B36" s="140">
        <f t="shared" si="0"/>
      </c>
      <c r="C36" s="141"/>
      <c r="D36" s="141"/>
      <c r="E36" s="141"/>
      <c r="F36" s="142"/>
      <c r="G36" s="122"/>
      <c r="H36" s="122"/>
      <c r="I36" s="127"/>
      <c r="J36" s="127"/>
      <c r="K36" s="129">
        <f t="shared" si="1"/>
        <v>0</v>
      </c>
    </row>
    <row r="37" spans="1:11" ht="16.5" customHeight="1">
      <c r="A37" s="120">
        <f t="shared" si="2"/>
        <v>41293</v>
      </c>
      <c r="B37" s="140">
        <f t="shared" si="0"/>
      </c>
      <c r="C37" s="141"/>
      <c r="D37" s="141"/>
      <c r="E37" s="141"/>
      <c r="F37" s="142"/>
      <c r="G37" s="122"/>
      <c r="H37" s="122"/>
      <c r="I37" s="127"/>
      <c r="J37" s="127"/>
      <c r="K37" s="129">
        <f t="shared" si="1"/>
        <v>0</v>
      </c>
    </row>
    <row r="38" spans="1:11" ht="16.5" customHeight="1">
      <c r="A38" s="120">
        <f t="shared" si="2"/>
        <v>41294</v>
      </c>
      <c r="B38" s="140">
        <f t="shared" si="0"/>
      </c>
      <c r="C38" s="141"/>
      <c r="D38" s="141"/>
      <c r="E38" s="141"/>
      <c r="F38" s="142"/>
      <c r="G38" s="122"/>
      <c r="H38" s="122"/>
      <c r="I38" s="127"/>
      <c r="J38" s="127"/>
      <c r="K38" s="129">
        <f t="shared" si="1"/>
        <v>0</v>
      </c>
    </row>
    <row r="39" spans="1:11" ht="16.5" customHeight="1">
      <c r="A39" s="120">
        <f t="shared" si="2"/>
        <v>41295</v>
      </c>
      <c r="B39" s="140">
        <f t="shared" si="0"/>
      </c>
      <c r="C39" s="141"/>
      <c r="D39" s="141"/>
      <c r="E39" s="141"/>
      <c r="F39" s="142"/>
      <c r="G39" s="122"/>
      <c r="H39" s="122"/>
      <c r="I39" s="127"/>
      <c r="J39" s="127"/>
      <c r="K39" s="129">
        <f t="shared" si="1"/>
        <v>0</v>
      </c>
    </row>
    <row r="40" spans="1:11" ht="16.5" customHeight="1">
      <c r="A40" s="120">
        <f t="shared" si="2"/>
        <v>41296</v>
      </c>
      <c r="B40" s="140">
        <f t="shared" si="0"/>
      </c>
      <c r="C40" s="141"/>
      <c r="D40" s="141"/>
      <c r="E40" s="141"/>
      <c r="F40" s="142"/>
      <c r="G40" s="122"/>
      <c r="H40" s="122"/>
      <c r="I40" s="127"/>
      <c r="J40" s="127"/>
      <c r="K40" s="129">
        <f t="shared" si="1"/>
        <v>0</v>
      </c>
    </row>
    <row r="41" spans="1:11" ht="16.5" customHeight="1">
      <c r="A41" s="120">
        <f t="shared" si="2"/>
        <v>41297</v>
      </c>
      <c r="B41" s="140">
        <f t="shared" si="0"/>
      </c>
      <c r="C41" s="141"/>
      <c r="D41" s="141"/>
      <c r="E41" s="141"/>
      <c r="F41" s="142"/>
      <c r="G41" s="122"/>
      <c r="H41" s="122"/>
      <c r="I41" s="127"/>
      <c r="J41" s="127"/>
      <c r="K41" s="129">
        <f t="shared" si="1"/>
        <v>0</v>
      </c>
    </row>
    <row r="42" spans="1:11" ht="16.5" customHeight="1">
      <c r="A42" s="120">
        <f t="shared" si="2"/>
        <v>41298</v>
      </c>
      <c r="B42" s="140">
        <f t="shared" si="0"/>
      </c>
      <c r="C42" s="141"/>
      <c r="D42" s="141"/>
      <c r="E42" s="141"/>
      <c r="F42" s="142"/>
      <c r="G42" s="122"/>
      <c r="H42" s="122"/>
      <c r="I42" s="127"/>
      <c r="J42" s="127"/>
      <c r="K42" s="129">
        <f t="shared" si="1"/>
        <v>0</v>
      </c>
    </row>
    <row r="43" spans="1:11" ht="16.5" customHeight="1">
      <c r="A43" s="120">
        <f t="shared" si="2"/>
        <v>41299</v>
      </c>
      <c r="B43" s="140">
        <f t="shared" si="0"/>
      </c>
      <c r="C43" s="141"/>
      <c r="D43" s="141"/>
      <c r="E43" s="141"/>
      <c r="F43" s="142"/>
      <c r="G43" s="122"/>
      <c r="H43" s="122"/>
      <c r="I43" s="127"/>
      <c r="J43" s="127"/>
      <c r="K43" s="129">
        <f t="shared" si="1"/>
        <v>0</v>
      </c>
    </row>
    <row r="44" spans="1:11" ht="16.5" customHeight="1">
      <c r="A44" s="120">
        <f t="shared" si="2"/>
        <v>41300</v>
      </c>
      <c r="B44" s="140">
        <f t="shared" si="0"/>
      </c>
      <c r="C44" s="141"/>
      <c r="D44" s="141"/>
      <c r="E44" s="141"/>
      <c r="F44" s="142"/>
      <c r="G44" s="122"/>
      <c r="H44" s="122"/>
      <c r="I44" s="127"/>
      <c r="J44" s="127"/>
      <c r="K44" s="129">
        <f t="shared" si="1"/>
        <v>0</v>
      </c>
    </row>
    <row r="45" spans="1:11" ht="16.5" customHeight="1">
      <c r="A45" s="120">
        <f t="shared" si="2"/>
        <v>41301</v>
      </c>
      <c r="B45" s="140">
        <f t="shared" si="0"/>
      </c>
      <c r="C45" s="141"/>
      <c r="D45" s="141"/>
      <c r="E45" s="141"/>
      <c r="F45" s="142"/>
      <c r="G45" s="122"/>
      <c r="H45" s="122"/>
      <c r="I45" s="127"/>
      <c r="J45" s="127"/>
      <c r="K45" s="129">
        <f t="shared" si="1"/>
        <v>0</v>
      </c>
    </row>
    <row r="46" spans="1:11" ht="16.5" customHeight="1">
      <c r="A46" s="120">
        <f t="shared" si="2"/>
        <v>41302</v>
      </c>
      <c r="B46" s="140">
        <f t="shared" si="0"/>
      </c>
      <c r="C46" s="141"/>
      <c r="D46" s="141"/>
      <c r="E46" s="141"/>
      <c r="F46" s="142"/>
      <c r="G46" s="122"/>
      <c r="H46" s="122"/>
      <c r="I46" s="127"/>
      <c r="J46" s="127"/>
      <c r="K46" s="129">
        <f t="shared" si="1"/>
        <v>0</v>
      </c>
    </row>
    <row r="47" spans="1:11" ht="16.5" customHeight="1">
      <c r="A47" s="120">
        <f t="shared" si="2"/>
        <v>41303</v>
      </c>
      <c r="B47" s="140">
        <f t="shared" si="0"/>
      </c>
      <c r="C47" s="141"/>
      <c r="D47" s="141"/>
      <c r="E47" s="141"/>
      <c r="F47" s="142"/>
      <c r="G47" s="122"/>
      <c r="H47" s="122"/>
      <c r="I47" s="127"/>
      <c r="J47" s="127"/>
      <c r="K47" s="129">
        <f t="shared" si="1"/>
        <v>0</v>
      </c>
    </row>
    <row r="48" spans="1:11" ht="16.5" customHeight="1">
      <c r="A48" s="120">
        <f>IF(A47="","",A47+1)</f>
        <v>41304</v>
      </c>
      <c r="B48" s="140">
        <f t="shared" si="0"/>
      </c>
      <c r="C48" s="141"/>
      <c r="D48" s="141"/>
      <c r="E48" s="141"/>
      <c r="F48" s="142"/>
      <c r="G48" s="122"/>
      <c r="H48" s="122"/>
      <c r="I48" s="127"/>
      <c r="J48" s="127"/>
      <c r="K48" s="129">
        <f t="shared" si="1"/>
        <v>0</v>
      </c>
    </row>
    <row r="49" spans="1:11" ht="16.5" customHeight="1">
      <c r="A49" s="120">
        <f t="shared" si="2"/>
        <v>41305</v>
      </c>
      <c r="B49" s="140">
        <f t="shared" si="0"/>
      </c>
      <c r="C49" s="141"/>
      <c r="D49" s="141"/>
      <c r="E49" s="141"/>
      <c r="F49" s="142"/>
      <c r="G49" s="122"/>
      <c r="H49" s="122"/>
      <c r="I49" s="127"/>
      <c r="J49" s="127"/>
      <c r="K49" s="129">
        <f t="shared" si="1"/>
        <v>0</v>
      </c>
    </row>
    <row r="50" spans="1:11" ht="20.25" customHeight="1">
      <c r="A50" s="203" t="s">
        <v>40</v>
      </c>
      <c r="B50" s="204"/>
      <c r="C50" s="204"/>
      <c r="D50" s="204"/>
      <c r="E50" s="204"/>
      <c r="F50" s="205"/>
      <c r="G50" s="131">
        <f>SUM(G19:G49)</f>
        <v>0</v>
      </c>
      <c r="H50" s="131">
        <f>SUM(H19:H49)</f>
        <v>0</v>
      </c>
      <c r="I50" s="121"/>
      <c r="J50" s="121"/>
      <c r="K50" s="130">
        <f>SUM(K19:K49)</f>
        <v>0</v>
      </c>
    </row>
    <row r="51" spans="1:11" s="39" customFormat="1" ht="6" customHeight="1" hidden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1"/>
    </row>
    <row r="52" spans="1:11" ht="14.25" hidden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4.25">
      <c r="A53" s="14" t="s">
        <v>61</v>
      </c>
      <c r="B53" s="50"/>
      <c r="C53" s="50"/>
      <c r="D53" s="50"/>
      <c r="E53" s="50"/>
      <c r="F53" s="50"/>
      <c r="G53" s="8"/>
      <c r="H53" s="8"/>
      <c r="I53" s="8"/>
      <c r="J53" s="8"/>
      <c r="K53" s="8"/>
    </row>
    <row r="54" spans="1:11" s="50" customFormat="1" ht="14.25">
      <c r="A54" s="51"/>
      <c r="G54" s="8"/>
      <c r="H54" s="8"/>
      <c r="I54" s="8"/>
      <c r="J54" s="8"/>
      <c r="K54" s="8"/>
    </row>
    <row r="55" spans="1:11" ht="15" customHeight="1">
      <c r="A55" s="61" t="s">
        <v>42</v>
      </c>
      <c r="B55" s="80">
        <f>C16</f>
        <v>2013</v>
      </c>
      <c r="C55" s="156" t="s">
        <v>41</v>
      </c>
      <c r="D55" s="157"/>
      <c r="E55" s="58">
        <f>E16</f>
        <v>1</v>
      </c>
      <c r="F55" s="156" t="s">
        <v>91</v>
      </c>
      <c r="G55" s="157"/>
      <c r="H55" s="157"/>
      <c r="I55" s="157"/>
      <c r="J55" s="55"/>
      <c r="K55" s="75"/>
    </row>
    <row r="56" spans="1:11" ht="15" customHeight="1" thickBot="1">
      <c r="A56" s="81"/>
      <c r="B56" s="82"/>
      <c r="C56" s="82"/>
      <c r="D56" s="82"/>
      <c r="E56" s="82"/>
      <c r="F56" s="83"/>
      <c r="G56" s="81"/>
      <c r="H56" s="81"/>
      <c r="I56" s="82"/>
      <c r="J56" s="82"/>
      <c r="K56" s="84" t="s">
        <v>99</v>
      </c>
    </row>
    <row r="57" spans="1:11" ht="23.25" customHeight="1" thickBot="1">
      <c r="A57" s="56" t="s">
        <v>77</v>
      </c>
      <c r="B57" s="79"/>
      <c r="C57" s="145" t="s">
        <v>78</v>
      </c>
      <c r="D57" s="146"/>
      <c r="E57" s="146"/>
      <c r="F57" s="146"/>
      <c r="G57" s="146"/>
      <c r="H57" s="146"/>
      <c r="K57" s="136"/>
    </row>
    <row r="58" spans="1:11" s="50" customFormat="1" ht="9.75" customHeight="1">
      <c r="A58" s="51"/>
      <c r="B58" s="54"/>
      <c r="C58" s="57"/>
      <c r="D58" s="57"/>
      <c r="E58" s="57"/>
      <c r="F58" s="57"/>
      <c r="G58" s="57"/>
      <c r="H58" s="57"/>
      <c r="I58" s="53"/>
      <c r="K58" s="60" t="s">
        <v>117</v>
      </c>
    </row>
    <row r="59" spans="1:11" s="50" customFormat="1" ht="14.25">
      <c r="A59" s="54"/>
      <c r="B59" s="54"/>
      <c r="C59" s="54"/>
      <c r="D59" s="54"/>
      <c r="E59" s="54"/>
      <c r="F59" s="54"/>
      <c r="G59" s="54"/>
      <c r="H59" s="54"/>
      <c r="K59" s="59"/>
    </row>
    <row r="60" spans="1:11" ht="14.25">
      <c r="A60" s="194" t="s">
        <v>4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</row>
    <row r="61" spans="1:11" s="52" customFormat="1" ht="14.25">
      <c r="A61" s="77"/>
      <c r="B61" s="77"/>
      <c r="C61" s="77"/>
      <c r="D61" s="77"/>
      <c r="E61" s="77"/>
      <c r="F61" s="77"/>
      <c r="G61" s="77"/>
      <c r="H61" s="77"/>
      <c r="K61" s="22"/>
    </row>
    <row r="62" spans="1:11" ht="14.25">
      <c r="A62" s="183" t="s">
        <v>6</v>
      </c>
      <c r="B62" s="183"/>
      <c r="C62" s="183"/>
      <c r="D62" s="183"/>
      <c r="E62" s="183"/>
      <c r="F62" s="183"/>
      <c r="G62" s="183"/>
      <c r="H62" s="183"/>
      <c r="I62" s="89"/>
      <c r="J62" s="89"/>
      <c r="K62" s="90">
        <f>SUM(K63:K64)-K69</f>
        <v>0</v>
      </c>
    </row>
    <row r="63" spans="1:11" ht="14.25" customHeight="1">
      <c r="A63" s="180" t="s">
        <v>75</v>
      </c>
      <c r="B63" s="180"/>
      <c r="C63" s="180"/>
      <c r="D63" s="180"/>
      <c r="E63" s="180"/>
      <c r="F63" s="180"/>
      <c r="G63" s="180"/>
      <c r="H63" s="180"/>
      <c r="I63" s="91"/>
      <c r="J63" s="91"/>
      <c r="K63" s="92"/>
    </row>
    <row r="64" spans="1:11" s="52" customFormat="1" ht="14.25">
      <c r="A64" s="180" t="s">
        <v>82</v>
      </c>
      <c r="B64" s="180"/>
      <c r="C64" s="180"/>
      <c r="D64" s="180"/>
      <c r="E64" s="180"/>
      <c r="F64" s="180"/>
      <c r="G64" s="180"/>
      <c r="H64" s="180"/>
      <c r="I64" s="91"/>
      <c r="J64" s="91"/>
      <c r="K64" s="92"/>
    </row>
    <row r="65" spans="1:11" s="52" customFormat="1" ht="12.75" customHeight="1">
      <c r="A65" s="155" t="s">
        <v>76</v>
      </c>
      <c r="B65" s="155"/>
      <c r="C65" s="155"/>
      <c r="D65" s="155"/>
      <c r="E65" s="155"/>
      <c r="F65" s="155"/>
      <c r="G65" s="155"/>
      <c r="H65" s="155"/>
      <c r="I65" s="91"/>
      <c r="J65" s="91"/>
      <c r="K65" s="93">
        <f>+IF(K63=0,0,IF(K64/K63&gt;0.15,(K64/K63-0.15)*K63,0))</f>
        <v>0</v>
      </c>
    </row>
    <row r="66" spans="1:11" ht="14.25">
      <c r="A66" s="155" t="s">
        <v>58</v>
      </c>
      <c r="B66" s="155"/>
      <c r="C66" s="155"/>
      <c r="D66" s="155"/>
      <c r="E66" s="155"/>
      <c r="F66" s="155"/>
      <c r="G66" s="155"/>
      <c r="H66" s="155"/>
      <c r="I66" s="91"/>
      <c r="J66" s="91"/>
      <c r="K66" s="94"/>
    </row>
    <row r="67" spans="1:11" ht="14.25">
      <c r="A67" s="155" t="s">
        <v>92</v>
      </c>
      <c r="B67" s="155"/>
      <c r="C67" s="155"/>
      <c r="D67" s="155"/>
      <c r="E67" s="155"/>
      <c r="F67" s="155"/>
      <c r="G67" s="155"/>
      <c r="H67" s="155"/>
      <c r="I67" s="91"/>
      <c r="J67" s="91"/>
      <c r="K67" s="95"/>
    </row>
    <row r="68" spans="1:11" s="50" customFormat="1" ht="14.25">
      <c r="A68" s="155" t="s">
        <v>94</v>
      </c>
      <c r="B68" s="155"/>
      <c r="C68" s="155"/>
      <c r="D68" s="155"/>
      <c r="E68" s="155"/>
      <c r="F68" s="155"/>
      <c r="G68" s="155"/>
      <c r="H68" s="155"/>
      <c r="I68" s="91"/>
      <c r="J68" s="91"/>
      <c r="K68" s="95"/>
    </row>
    <row r="69" spans="1:11" ht="14.25">
      <c r="A69" s="179" t="s">
        <v>72</v>
      </c>
      <c r="B69" s="179"/>
      <c r="C69" s="179"/>
      <c r="D69" s="179"/>
      <c r="E69" s="179"/>
      <c r="F69" s="179"/>
      <c r="G69" s="179"/>
      <c r="H69" s="179"/>
      <c r="I69" s="96"/>
      <c r="J69" s="96"/>
      <c r="K69" s="97">
        <f>SUM(K65:K68)</f>
        <v>0</v>
      </c>
    </row>
    <row r="70" spans="1:11" ht="14.25">
      <c r="A70" s="183" t="s">
        <v>59</v>
      </c>
      <c r="B70" s="183"/>
      <c r="C70" s="183"/>
      <c r="D70" s="183"/>
      <c r="E70" s="183"/>
      <c r="F70" s="183"/>
      <c r="G70" s="183"/>
      <c r="H70" s="183"/>
      <c r="I70" s="89"/>
      <c r="J70" s="89"/>
      <c r="K70" s="90">
        <f>SUM(K71:K76)-K77</f>
        <v>0</v>
      </c>
    </row>
    <row r="71" spans="1:11" ht="14.25">
      <c r="A71" s="180" t="s">
        <v>24</v>
      </c>
      <c r="B71" s="180"/>
      <c r="C71" s="180"/>
      <c r="D71" s="180"/>
      <c r="E71" s="180"/>
      <c r="F71" s="180"/>
      <c r="G71" s="180"/>
      <c r="H71" s="180"/>
      <c r="I71" s="91"/>
      <c r="J71" s="91"/>
      <c r="K71" s="98"/>
    </row>
    <row r="72" spans="1:11" ht="14.25">
      <c r="A72" s="180" t="s">
        <v>25</v>
      </c>
      <c r="B72" s="180"/>
      <c r="C72" s="180"/>
      <c r="D72" s="180"/>
      <c r="E72" s="180"/>
      <c r="F72" s="180"/>
      <c r="G72" s="180"/>
      <c r="H72" s="180"/>
      <c r="I72" s="91"/>
      <c r="J72" s="91"/>
      <c r="K72" s="98"/>
    </row>
    <row r="73" spans="1:11" s="52" customFormat="1" ht="14.25">
      <c r="A73" s="180" t="s">
        <v>95</v>
      </c>
      <c r="B73" s="180"/>
      <c r="C73" s="180"/>
      <c r="D73" s="180"/>
      <c r="E73" s="180"/>
      <c r="F73" s="180"/>
      <c r="G73" s="180"/>
      <c r="H73" s="180"/>
      <c r="I73" s="91"/>
      <c r="J73" s="91"/>
      <c r="K73" s="98"/>
    </row>
    <row r="74" spans="1:11" ht="14.25">
      <c r="A74" s="155" t="s">
        <v>68</v>
      </c>
      <c r="B74" s="155"/>
      <c r="C74" s="155"/>
      <c r="D74" s="155"/>
      <c r="E74" s="155"/>
      <c r="F74" s="155"/>
      <c r="G74" s="155"/>
      <c r="H74" s="155"/>
      <c r="I74" s="91"/>
      <c r="J74" s="91"/>
      <c r="K74" s="95"/>
    </row>
    <row r="75" spans="1:11" ht="14.25">
      <c r="A75" s="155" t="s">
        <v>97</v>
      </c>
      <c r="B75" s="155"/>
      <c r="C75" s="155"/>
      <c r="D75" s="155"/>
      <c r="E75" s="155"/>
      <c r="F75" s="155"/>
      <c r="G75" s="155"/>
      <c r="H75" s="155"/>
      <c r="I75" s="91"/>
      <c r="J75" s="91"/>
      <c r="K75" s="95"/>
    </row>
    <row r="76" spans="1:11" s="50" customFormat="1" ht="14.25">
      <c r="A76" s="155" t="s">
        <v>93</v>
      </c>
      <c r="B76" s="155"/>
      <c r="C76" s="155"/>
      <c r="D76" s="155"/>
      <c r="E76" s="155"/>
      <c r="F76" s="155"/>
      <c r="G76" s="155"/>
      <c r="H76" s="155"/>
      <c r="I76" s="91"/>
      <c r="J76" s="91"/>
      <c r="K76" s="95"/>
    </row>
    <row r="77" spans="1:11" s="50" customFormat="1" ht="14.25">
      <c r="A77" s="179" t="s">
        <v>73</v>
      </c>
      <c r="B77" s="179"/>
      <c r="C77" s="179"/>
      <c r="D77" s="179"/>
      <c r="E77" s="179"/>
      <c r="F77" s="179"/>
      <c r="G77" s="179"/>
      <c r="H77" s="179"/>
      <c r="I77" s="91"/>
      <c r="J77" s="91"/>
      <c r="K77" s="97">
        <f>SUM(K74:K76)</f>
        <v>0</v>
      </c>
    </row>
    <row r="78" spans="1:12" ht="14.25">
      <c r="A78" s="183" t="s">
        <v>60</v>
      </c>
      <c r="B78" s="183"/>
      <c r="C78" s="183"/>
      <c r="D78" s="183"/>
      <c r="E78" s="183"/>
      <c r="F78" s="183"/>
      <c r="G78" s="183"/>
      <c r="H78" s="183"/>
      <c r="I78" s="89"/>
      <c r="J78" s="89"/>
      <c r="K78" s="99">
        <f>K79</f>
        <v>0</v>
      </c>
      <c r="L78" s="123"/>
    </row>
    <row r="79" spans="1:12" ht="14.25">
      <c r="A79" s="193" t="s">
        <v>74</v>
      </c>
      <c r="B79" s="193"/>
      <c r="C79" s="193"/>
      <c r="D79" s="193"/>
      <c r="E79" s="193"/>
      <c r="F79" s="193"/>
      <c r="G79" s="193"/>
      <c r="H79" s="100">
        <v>0.161</v>
      </c>
      <c r="I79" s="91"/>
      <c r="J79" s="91"/>
      <c r="K79" s="101">
        <f>+H79*K62-H80+F80</f>
        <v>0</v>
      </c>
      <c r="L79" s="124"/>
    </row>
    <row r="80" spans="1:12" s="52" customFormat="1" ht="14.25">
      <c r="A80" s="137" t="s">
        <v>119</v>
      </c>
      <c r="B80" s="138"/>
      <c r="C80" s="138"/>
      <c r="D80" s="139"/>
      <c r="E80" s="133" t="s">
        <v>120</v>
      </c>
      <c r="F80" s="134"/>
      <c r="G80" s="132" t="str">
        <f>"-"</f>
        <v>-</v>
      </c>
      <c r="H80" s="135"/>
      <c r="I80" s="91"/>
      <c r="J80" s="91"/>
      <c r="K80" s="101"/>
      <c r="L80" s="124"/>
    </row>
    <row r="81" spans="1:11" ht="14.25">
      <c r="A81" s="183" t="s">
        <v>79</v>
      </c>
      <c r="B81" s="183"/>
      <c r="C81" s="183"/>
      <c r="D81" s="183"/>
      <c r="E81" s="183"/>
      <c r="F81" s="183"/>
      <c r="G81" s="183"/>
      <c r="H81" s="183"/>
      <c r="I81" s="89"/>
      <c r="J81" s="89"/>
      <c r="K81" s="99">
        <f>+IF(SUM(K62+K70+K78)&gt;3200,3200,SUM(K62+K70+K78))</f>
        <v>0</v>
      </c>
    </row>
    <row r="82" spans="1:11" s="50" customFormat="1" ht="14.25">
      <c r="A82" s="9"/>
      <c r="B82" s="9"/>
      <c r="C82" s="9"/>
      <c r="D82" s="9"/>
      <c r="E82" s="9"/>
      <c r="F82" s="9"/>
      <c r="K82" s="87" t="s">
        <v>88</v>
      </c>
    </row>
    <row r="83" spans="1:11" s="52" customFormat="1" ht="14.25">
      <c r="A83" s="9"/>
      <c r="B83" s="9"/>
      <c r="C83" s="9"/>
      <c r="D83" s="9"/>
      <c r="E83" s="9"/>
      <c r="F83" s="9"/>
      <c r="K83" s="62"/>
    </row>
    <row r="84" spans="1:11" ht="14.25" customHeight="1">
      <c r="A84" s="186" t="s">
        <v>98</v>
      </c>
      <c r="B84" s="186"/>
      <c r="C84" s="186"/>
      <c r="D84" s="186"/>
      <c r="E84" s="186"/>
      <c r="F84" s="186"/>
      <c r="G84" s="186"/>
      <c r="H84" s="186"/>
      <c r="I84" s="186"/>
      <c r="J84" s="186"/>
      <c r="K84" s="186"/>
    </row>
    <row r="85" spans="1:11" ht="11.25" customHeight="1">
      <c r="A85" s="186"/>
      <c r="B85" s="186"/>
      <c r="C85" s="186"/>
      <c r="D85" s="186"/>
      <c r="E85" s="186"/>
      <c r="F85" s="186"/>
      <c r="G85" s="186"/>
      <c r="H85" s="186"/>
      <c r="I85" s="186"/>
      <c r="J85" s="186"/>
      <c r="K85" s="186"/>
    </row>
    <row r="86" spans="1:11" s="52" customFormat="1" ht="9.75" customHeight="1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1:11" ht="14.25" customHeight="1">
      <c r="A87" s="196"/>
      <c r="B87" s="43"/>
      <c r="C87" s="178" t="s">
        <v>70</v>
      </c>
      <c r="D87" s="178"/>
      <c r="E87" s="178" t="s">
        <v>23</v>
      </c>
      <c r="F87" s="178" t="s">
        <v>71</v>
      </c>
      <c r="G87" s="178"/>
      <c r="H87" s="178" t="s">
        <v>22</v>
      </c>
      <c r="I87" s="115"/>
      <c r="J87" s="115"/>
      <c r="K87" s="178" t="s">
        <v>67</v>
      </c>
    </row>
    <row r="88" spans="1:11" ht="14.25" customHeight="1">
      <c r="A88" s="196"/>
      <c r="B88" s="43"/>
      <c r="C88" s="178"/>
      <c r="D88" s="178"/>
      <c r="E88" s="178"/>
      <c r="F88" s="178"/>
      <c r="G88" s="178"/>
      <c r="H88" s="178"/>
      <c r="I88" s="115"/>
      <c r="J88" s="115"/>
      <c r="K88" s="178"/>
    </row>
    <row r="89" spans="1:11" ht="22.5" customHeight="1">
      <c r="A89" s="196"/>
      <c r="B89" s="43"/>
      <c r="C89" s="178"/>
      <c r="D89" s="178"/>
      <c r="E89" s="178"/>
      <c r="F89" s="178"/>
      <c r="G89" s="178"/>
      <c r="H89" s="178"/>
      <c r="I89" s="115"/>
      <c r="J89" s="115"/>
      <c r="K89" s="178"/>
    </row>
    <row r="90" spans="1:11" ht="15" customHeight="1">
      <c r="A90" s="102"/>
      <c r="B90" s="43"/>
      <c r="C90" s="198" t="s">
        <v>62</v>
      </c>
      <c r="D90" s="198"/>
      <c r="E90" s="103" t="s">
        <v>63</v>
      </c>
      <c r="F90" s="198" t="s">
        <v>64</v>
      </c>
      <c r="G90" s="198"/>
      <c r="H90" s="103" t="s">
        <v>65</v>
      </c>
      <c r="I90" s="104"/>
      <c r="J90" s="104"/>
      <c r="K90" s="103" t="s">
        <v>66</v>
      </c>
    </row>
    <row r="91" spans="1:11" ht="15" customHeight="1">
      <c r="A91" s="197" t="s">
        <v>29</v>
      </c>
      <c r="B91" s="197"/>
      <c r="C91" s="181">
        <f>K81</f>
        <v>0</v>
      </c>
      <c r="D91" s="182"/>
      <c r="E91" s="125">
        <f>B57</f>
        <v>0</v>
      </c>
      <c r="F91" s="195">
        <f>+IF(E91=0,0,IF(C91/E91&gt;18.39,18.39,C91/E91))</f>
        <v>0</v>
      </c>
      <c r="G91" s="195"/>
      <c r="H91" s="107">
        <f>K50</f>
        <v>0</v>
      </c>
      <c r="I91" s="105"/>
      <c r="J91" s="105"/>
      <c r="K91" s="106">
        <f>ROUND(F91*H91,2)</f>
        <v>0</v>
      </c>
    </row>
    <row r="92" spans="1:11" ht="14.25">
      <c r="A92" s="9"/>
      <c r="B92" s="9"/>
      <c r="C92" s="9"/>
      <c r="D92" s="9"/>
      <c r="E92" s="9"/>
      <c r="F92" s="9"/>
      <c r="H92" s="50"/>
      <c r="I92" s="50"/>
      <c r="J92" s="50"/>
      <c r="K92" s="88" t="s">
        <v>80</v>
      </c>
    </row>
    <row r="93" spans="1:11" s="52" customFormat="1" ht="14.25">
      <c r="A93" s="9"/>
      <c r="B93" s="9"/>
      <c r="C93" s="9"/>
      <c r="D93" s="9"/>
      <c r="E93" s="9"/>
      <c r="F93" s="9"/>
      <c r="K93" s="88"/>
    </row>
    <row r="94" spans="1:11" s="50" customFormat="1" ht="44.25" customHeight="1">
      <c r="A94" s="177" t="s">
        <v>87</v>
      </c>
      <c r="B94" s="177"/>
      <c r="C94" s="177"/>
      <c r="D94" s="177"/>
      <c r="E94" s="177"/>
      <c r="F94" s="177"/>
      <c r="G94" s="177"/>
      <c r="H94" s="177"/>
      <c r="I94" s="177"/>
      <c r="J94" s="177"/>
      <c r="K94" s="177"/>
    </row>
    <row r="95" spans="1:6" s="50" customFormat="1" ht="14.25">
      <c r="A95" s="9"/>
      <c r="B95" s="9"/>
      <c r="C95" s="9"/>
      <c r="E95" s="9"/>
      <c r="F95" s="9"/>
    </row>
    <row r="96" spans="1:11" ht="14.25">
      <c r="A96" s="85" t="s">
        <v>12</v>
      </c>
      <c r="B96" s="76"/>
      <c r="C96" s="86" t="s">
        <v>13</v>
      </c>
      <c r="D96" s="76"/>
      <c r="E96" s="76"/>
      <c r="F96" s="86" t="s">
        <v>14</v>
      </c>
      <c r="G96" s="199"/>
      <c r="H96" s="199"/>
      <c r="I96" s="199"/>
      <c r="J96" s="199"/>
      <c r="K96" s="199"/>
    </row>
    <row r="97" spans="1:11" ht="23.25" customHeight="1">
      <c r="A97" s="199"/>
      <c r="B97" s="199"/>
      <c r="C97" s="76"/>
      <c r="D97" s="76"/>
      <c r="E97" s="76"/>
      <c r="F97" s="86" t="s">
        <v>15</v>
      </c>
      <c r="G97" s="161"/>
      <c r="H97" s="161"/>
      <c r="I97" s="161"/>
      <c r="J97" s="161"/>
      <c r="K97" s="161"/>
    </row>
    <row r="98" spans="1:6" ht="14.25">
      <c r="A98" s="50"/>
      <c r="B98" s="50"/>
      <c r="C98" s="50"/>
      <c r="D98" s="50"/>
      <c r="E98" s="50"/>
      <c r="F98" s="50"/>
    </row>
    <row r="99" spans="1:6" ht="14.25">
      <c r="A99" s="50"/>
      <c r="B99" s="50"/>
      <c r="C99" s="50"/>
      <c r="D99" s="50"/>
      <c r="E99" s="50"/>
      <c r="F99" s="50"/>
    </row>
    <row r="100" spans="1:6" ht="14.25">
      <c r="A100" s="50"/>
      <c r="B100" s="50"/>
      <c r="C100" s="50"/>
      <c r="D100" s="50"/>
      <c r="E100" s="50"/>
      <c r="F100" s="50"/>
    </row>
    <row r="101" spans="1:6" ht="14.25">
      <c r="A101" s="50"/>
      <c r="B101" s="50"/>
      <c r="C101" s="50"/>
      <c r="D101" s="50"/>
      <c r="E101" s="50"/>
      <c r="F101" s="50"/>
    </row>
  </sheetData>
  <sheetProtection password="C90C" sheet="1" formatColumns="0" formatRows="0"/>
  <mergeCells count="93">
    <mergeCell ref="A81:H81"/>
    <mergeCell ref="A97:B97"/>
    <mergeCell ref="G97:K97"/>
    <mergeCell ref="G96:K96"/>
    <mergeCell ref="A10:C10"/>
    <mergeCell ref="A11:C11"/>
    <mergeCell ref="D10:G10"/>
    <mergeCell ref="B34:F34"/>
    <mergeCell ref="B33:F33"/>
    <mergeCell ref="A50:F50"/>
    <mergeCell ref="F91:G91"/>
    <mergeCell ref="A87:A89"/>
    <mergeCell ref="E87:E89"/>
    <mergeCell ref="A91:B91"/>
    <mergeCell ref="H87:H89"/>
    <mergeCell ref="C87:D89"/>
    <mergeCell ref="C90:D90"/>
    <mergeCell ref="F90:G90"/>
    <mergeCell ref="A79:G79"/>
    <mergeCell ref="A73:H73"/>
    <mergeCell ref="A67:H67"/>
    <mergeCell ref="A69:H69"/>
    <mergeCell ref="A60:K60"/>
    <mergeCell ref="A74:H74"/>
    <mergeCell ref="A64:H64"/>
    <mergeCell ref="A70:H70"/>
    <mergeCell ref="C4:G4"/>
    <mergeCell ref="C55:D55"/>
    <mergeCell ref="A68:H68"/>
    <mergeCell ref="A76:H76"/>
    <mergeCell ref="A84:K85"/>
    <mergeCell ref="H4:K4"/>
    <mergeCell ref="A63:H63"/>
    <mergeCell ref="A66:H66"/>
    <mergeCell ref="A8:C8"/>
    <mergeCell ref="A62:H62"/>
    <mergeCell ref="A94:K94"/>
    <mergeCell ref="K87:K89"/>
    <mergeCell ref="A77:H77"/>
    <mergeCell ref="A71:H71"/>
    <mergeCell ref="A72:H72"/>
    <mergeCell ref="B20:F20"/>
    <mergeCell ref="C91:D91"/>
    <mergeCell ref="F87:G89"/>
    <mergeCell ref="A75:H75"/>
    <mergeCell ref="A78:H78"/>
    <mergeCell ref="D5:H5"/>
    <mergeCell ref="D11:H11"/>
    <mergeCell ref="A12:K12"/>
    <mergeCell ref="A13:K13"/>
    <mergeCell ref="B29:F29"/>
    <mergeCell ref="F6:I6"/>
    <mergeCell ref="D9:G9"/>
    <mergeCell ref="D6:E6"/>
    <mergeCell ref="D8:K8"/>
    <mergeCell ref="B25:F25"/>
    <mergeCell ref="B21:F21"/>
    <mergeCell ref="B22:F22"/>
    <mergeCell ref="A9:C9"/>
    <mergeCell ref="A65:H65"/>
    <mergeCell ref="F55:I55"/>
    <mergeCell ref="B35:F35"/>
    <mergeCell ref="B36:F36"/>
    <mergeCell ref="B46:F46"/>
    <mergeCell ref="B47:F47"/>
    <mergeCell ref="B30:F30"/>
    <mergeCell ref="A1:K2"/>
    <mergeCell ref="C57:H57"/>
    <mergeCell ref="A3:K3"/>
    <mergeCell ref="A5:C5"/>
    <mergeCell ref="A6:C6"/>
    <mergeCell ref="B19:F19"/>
    <mergeCell ref="B23:F23"/>
    <mergeCell ref="B24:F24"/>
    <mergeCell ref="F16:H16"/>
    <mergeCell ref="B45:F45"/>
    <mergeCell ref="B32:F32"/>
    <mergeCell ref="B26:F26"/>
    <mergeCell ref="B27:F27"/>
    <mergeCell ref="B41:F41"/>
    <mergeCell ref="B42:F42"/>
    <mergeCell ref="B44:F44"/>
    <mergeCell ref="B28:F28"/>
    <mergeCell ref="A80:D80"/>
    <mergeCell ref="B48:F48"/>
    <mergeCell ref="B49:F49"/>
    <mergeCell ref="B18:F18"/>
    <mergeCell ref="B39:F39"/>
    <mergeCell ref="B43:F43"/>
    <mergeCell ref="B40:F40"/>
    <mergeCell ref="B37:F37"/>
    <mergeCell ref="B38:F38"/>
    <mergeCell ref="B31:F31"/>
  </mergeCells>
  <conditionalFormatting sqref="B19:H49">
    <cfRule type="containsText" priority="3" dxfId="4" operator="containsText" stopIfTrue="1" text="vstavite">
      <formula>NOT(ISERROR(SEARCH("vstavite",B19)))</formula>
    </cfRule>
    <cfRule type="containsText" priority="12" dxfId="5" operator="containsText" stopIfTrue="1" text="vstavite opis">
      <formula>NOT(ISERROR(SEARCH("vstavite opis",B19)))</formula>
    </cfRule>
  </conditionalFormatting>
  <conditionalFormatting sqref="K55 K71:K76 K63:K64 B57 K66:K68">
    <cfRule type="cellIs" priority="7" dxfId="4" operator="equal" stopIfTrue="1">
      <formula>0</formula>
    </cfRule>
  </conditionalFormatting>
  <conditionalFormatting sqref="A12:K12">
    <cfRule type="containsText" priority="4" dxfId="4" operator="containsText" stopIfTrue="1" text="opišite">
      <formula>NOT(ISERROR(SEARCH("opišite",A12)))</formula>
    </cfRule>
  </conditionalFormatting>
  <dataValidations count="5">
    <dataValidation type="whole" allowBlank="1" showInputMessage="1" showErrorMessage="1" sqref="E16">
      <formula1>1</formula1>
      <formula2>12</formula2>
    </dataValidation>
    <dataValidation type="whole" allowBlank="1" showInputMessage="1" showErrorMessage="1" sqref="C16">
      <formula1>2011</formula1>
      <formula2>2013</formula2>
    </dataValidation>
    <dataValidation type="list" allowBlank="1" showInputMessage="1" showErrorMessage="1" sqref="D11">
      <formula1>$M$5:$M$7</formula1>
    </dataValidation>
    <dataValidation type="list" allowBlank="1" showInputMessage="1" showErrorMessage="1" sqref="D5 I5:J5">
      <formula1>$O$5:$O$12</formula1>
    </dataValidation>
    <dataValidation type="decimal" allowBlank="1" showInputMessage="1" showErrorMessage="1" sqref="L79:L80">
      <formula1>-0.01</formula1>
      <formula2>0.01</formula2>
    </dataValidation>
  </dataValidations>
  <printOptions/>
  <pageMargins left="0.5100574712643678" right="0.7" top="0.75" bottom="0.75" header="0.3" footer="0.3"/>
  <pageSetup horizontalDpi="600" verticalDpi="600" orientation="portrait" paperSize="9" r:id="rId4"/>
  <headerFooter>
    <oddHeader>&amp;L&amp;G&amp;C&amp;"Arial,Navadno"&amp;7 Instrument: "JR za sofinanciranje vzpostavitve
 in delovanja kompetenčnih centrov za 
razvoj kadrov za obdobje 2010 do 2013”&amp;R&amp;G</oddHeader>
    <oddFooter>&amp;L&amp;G&amp;C
&amp;R&amp;"Arial,Krepko"&amp;8ver 1.2&amp;"Arial,Navadno".      11. 7. 2011</oddFooter>
  </headerFooter>
  <rowBreaks count="1" manualBreakCount="1">
    <brk id="52" max="10" man="1"/>
  </rowBreaks>
  <ignoredErrors>
    <ignoredError sqref="B19:F49" unlockedFormula="1"/>
    <ignoredError sqref="K77" formulaRange="1"/>
  </ignoredError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showGridLines="0" view="pageLayout" workbookViewId="0" topLeftCell="A4">
      <selection activeCell="F44" sqref="A2:F44"/>
    </sheetView>
  </sheetViews>
  <sheetFormatPr defaultColWidth="9.140625" defaultRowHeight="15"/>
  <cols>
    <col min="1" max="1" width="30.57421875" style="2" customWidth="1"/>
    <col min="2" max="2" width="12.28125" style="2" customWidth="1"/>
    <col min="3" max="3" width="9.00390625" style="2" customWidth="1"/>
    <col min="4" max="4" width="10.28125" style="2" customWidth="1"/>
    <col min="5" max="5" width="9.57421875" style="2" customWidth="1"/>
    <col min="6" max="6" width="10.140625" style="2" customWidth="1"/>
    <col min="7" max="7" width="8.8515625" style="2" customWidth="1"/>
    <col min="8" max="8" width="12.8515625" style="2" customWidth="1"/>
    <col min="9" max="16384" width="9.140625" style="2" customWidth="1"/>
  </cols>
  <sheetData>
    <row r="1" spans="1:6" ht="14.25">
      <c r="A1" s="12"/>
      <c r="B1" s="12"/>
      <c r="E1" s="1"/>
      <c r="F1" s="13"/>
    </row>
    <row r="2" ht="14.25">
      <c r="A2" s="14" t="s">
        <v>0</v>
      </c>
    </row>
    <row r="3" spans="1:4" ht="15">
      <c r="A3" s="10" t="s">
        <v>42</v>
      </c>
      <c r="B3" s="15">
        <f>'Časovnica in poračun stroškov'!C16</f>
        <v>2013</v>
      </c>
      <c r="C3" s="16" t="s">
        <v>41</v>
      </c>
      <c r="D3" s="15">
        <f>'Časovnica in poračun stroškov'!E16</f>
        <v>1</v>
      </c>
    </row>
    <row r="4" spans="1:6" ht="15">
      <c r="A4" s="10" t="s">
        <v>43</v>
      </c>
      <c r="B4" s="15">
        <v>176</v>
      </c>
      <c r="C4" s="17"/>
      <c r="E4" s="9"/>
      <c r="F4" s="9"/>
    </row>
    <row r="5" spans="1:6" s="8" customFormat="1" ht="14.25">
      <c r="A5" s="18"/>
      <c r="B5" s="19"/>
      <c r="C5" s="19"/>
      <c r="D5" s="19"/>
      <c r="E5" s="19"/>
      <c r="F5" s="19"/>
    </row>
    <row r="6" spans="1:6" ht="14.25">
      <c r="A6" s="215" t="s">
        <v>1</v>
      </c>
      <c r="B6" s="215"/>
      <c r="C6" s="215"/>
      <c r="D6" s="215"/>
      <c r="E6" s="20">
        <f>E7+E8</f>
        <v>2400</v>
      </c>
      <c r="F6" s="9"/>
    </row>
    <row r="7" spans="1:6" ht="14.25">
      <c r="A7" s="206" t="s">
        <v>2</v>
      </c>
      <c r="B7" s="206"/>
      <c r="C7" s="206"/>
      <c r="D7" s="206"/>
      <c r="E7" s="21">
        <v>2000</v>
      </c>
      <c r="F7" s="9"/>
    </row>
    <row r="8" spans="1:6" ht="14.25">
      <c r="A8" s="206" t="s">
        <v>3</v>
      </c>
      <c r="B8" s="206"/>
      <c r="C8" s="206"/>
      <c r="D8" s="206"/>
      <c r="E8" s="21">
        <v>400</v>
      </c>
      <c r="F8" s="9"/>
    </row>
    <row r="9" spans="1:6" ht="14.25">
      <c r="A9" s="9"/>
      <c r="B9" s="9"/>
      <c r="C9" s="9"/>
      <c r="D9" s="9"/>
      <c r="E9" s="22"/>
      <c r="F9" s="9"/>
    </row>
    <row r="10" spans="1:6" ht="14.25">
      <c r="A10" s="14" t="s">
        <v>4</v>
      </c>
      <c r="B10" s="14"/>
      <c r="C10" s="9"/>
      <c r="D10" s="9"/>
      <c r="E10" s="22"/>
      <c r="F10" s="9"/>
    </row>
    <row r="11" spans="1:6" ht="14.25">
      <c r="A11" s="216" t="s">
        <v>5</v>
      </c>
      <c r="B11" s="216"/>
      <c r="C11" s="216"/>
      <c r="D11" s="216"/>
      <c r="E11" s="20">
        <f>+E12+E17</f>
        <v>2405</v>
      </c>
      <c r="F11" s="9"/>
    </row>
    <row r="12" spans="1:6" ht="14.25">
      <c r="A12" s="218" t="s">
        <v>6</v>
      </c>
      <c r="B12" s="219"/>
      <c r="C12" s="219"/>
      <c r="D12" s="220"/>
      <c r="E12" s="20">
        <f>SUM(E13:E15)-E16</f>
        <v>2135</v>
      </c>
      <c r="F12" s="9"/>
    </row>
    <row r="13" spans="1:6" ht="14.25">
      <c r="A13" s="206" t="s">
        <v>28</v>
      </c>
      <c r="B13" s="206"/>
      <c r="C13" s="206"/>
      <c r="D13" s="206"/>
      <c r="E13" s="23">
        <v>2135</v>
      </c>
      <c r="F13" s="9"/>
    </row>
    <row r="14" spans="1:6" ht="14.25">
      <c r="A14" s="206" t="s">
        <v>7</v>
      </c>
      <c r="B14" s="206"/>
      <c r="C14" s="206"/>
      <c r="D14" s="206"/>
      <c r="E14" s="23"/>
      <c r="F14" s="9"/>
    </row>
    <row r="15" spans="1:6" ht="14.25">
      <c r="A15" s="206" t="s">
        <v>8</v>
      </c>
      <c r="B15" s="206"/>
      <c r="C15" s="206"/>
      <c r="D15" s="206"/>
      <c r="E15" s="23"/>
      <c r="F15" s="9"/>
    </row>
    <row r="16" spans="1:6" ht="14.25">
      <c r="A16" s="221" t="s">
        <v>21</v>
      </c>
      <c r="B16" s="221"/>
      <c r="C16" s="221"/>
      <c r="D16" s="221"/>
      <c r="E16" s="24"/>
      <c r="F16" s="9"/>
    </row>
    <row r="17" spans="1:6" ht="14.25">
      <c r="A17" s="218" t="s">
        <v>9</v>
      </c>
      <c r="B17" s="219"/>
      <c r="C17" s="219"/>
      <c r="D17" s="220"/>
      <c r="E17" s="20">
        <f>SUM(E18:E21)</f>
        <v>270</v>
      </c>
      <c r="F17" s="9"/>
    </row>
    <row r="18" spans="1:6" ht="14.25">
      <c r="A18" s="206" t="s">
        <v>24</v>
      </c>
      <c r="B18" s="206"/>
      <c r="C18" s="206"/>
      <c r="D18" s="206"/>
      <c r="E18" s="23">
        <v>100</v>
      </c>
      <c r="F18" s="9"/>
    </row>
    <row r="19" spans="1:6" ht="14.25">
      <c r="A19" s="206" t="s">
        <v>25</v>
      </c>
      <c r="B19" s="206"/>
      <c r="C19" s="206"/>
      <c r="D19" s="206"/>
      <c r="E19" s="23">
        <v>50</v>
      </c>
      <c r="F19" s="9"/>
    </row>
    <row r="20" spans="1:6" ht="14.25">
      <c r="A20" s="206" t="s">
        <v>26</v>
      </c>
      <c r="B20" s="206"/>
      <c r="C20" s="206"/>
      <c r="D20" s="206"/>
      <c r="E20" s="23">
        <v>100</v>
      </c>
      <c r="F20" s="9"/>
    </row>
    <row r="21" spans="1:6" ht="14.25">
      <c r="A21" s="206" t="s">
        <v>27</v>
      </c>
      <c r="B21" s="206"/>
      <c r="C21" s="206"/>
      <c r="D21" s="206"/>
      <c r="E21" s="23">
        <v>20</v>
      </c>
      <c r="F21" s="9"/>
    </row>
    <row r="22" spans="1:6" ht="14.25">
      <c r="A22" s="215" t="s">
        <v>10</v>
      </c>
      <c r="B22" s="215"/>
      <c r="C22" s="215"/>
      <c r="D22" s="215"/>
      <c r="E22" s="25">
        <f>E23</f>
        <v>387.205</v>
      </c>
      <c r="F22" s="9"/>
    </row>
    <row r="23" spans="1:8" ht="14.25">
      <c r="A23" s="213" t="s">
        <v>11</v>
      </c>
      <c r="B23" s="213"/>
      <c r="C23" s="213"/>
      <c r="D23" s="26">
        <v>0.161</v>
      </c>
      <c r="E23" s="27">
        <f>+D23*E11</f>
        <v>387.205</v>
      </c>
      <c r="F23" s="28"/>
      <c r="G23" s="29"/>
      <c r="H23" s="29"/>
    </row>
    <row r="24" spans="1:6" ht="14.25">
      <c r="A24" s="9"/>
      <c r="B24" s="9"/>
      <c r="C24" s="9"/>
      <c r="D24" s="9"/>
      <c r="E24" s="9"/>
      <c r="F24" s="9"/>
    </row>
    <row r="25" spans="1:6" ht="14.25">
      <c r="A25" s="217" t="s">
        <v>16</v>
      </c>
      <c r="B25" s="217"/>
      <c r="C25" s="217"/>
      <c r="D25" s="217"/>
      <c r="E25" s="217"/>
      <c r="F25" s="217"/>
    </row>
    <row r="26" spans="1:6" ht="14.25">
      <c r="A26" s="217"/>
      <c r="B26" s="217"/>
      <c r="C26" s="217"/>
      <c r="D26" s="217"/>
      <c r="E26" s="217"/>
      <c r="F26" s="217"/>
    </row>
    <row r="27" spans="1:6" ht="15" customHeight="1">
      <c r="A27" s="214"/>
      <c r="B27" s="208" t="s">
        <v>17</v>
      </c>
      <c r="C27" s="208" t="s">
        <v>23</v>
      </c>
      <c r="D27" s="208" t="s">
        <v>33</v>
      </c>
      <c r="E27" s="208" t="s">
        <v>22</v>
      </c>
      <c r="F27" s="208" t="s">
        <v>18</v>
      </c>
    </row>
    <row r="28" spans="1:6" ht="14.25">
      <c r="A28" s="214"/>
      <c r="B28" s="208"/>
      <c r="C28" s="208"/>
      <c r="D28" s="208"/>
      <c r="E28" s="208"/>
      <c r="F28" s="208"/>
    </row>
    <row r="29" spans="1:6" ht="21.75" customHeight="1">
      <c r="A29" s="214"/>
      <c r="B29" s="208"/>
      <c r="C29" s="208"/>
      <c r="D29" s="208"/>
      <c r="E29" s="208"/>
      <c r="F29" s="208"/>
    </row>
    <row r="30" spans="1:6" ht="14.25">
      <c r="A30" s="38"/>
      <c r="B30" s="37">
        <v>1</v>
      </c>
      <c r="C30" s="37">
        <v>2</v>
      </c>
      <c r="D30" s="37" t="s">
        <v>19</v>
      </c>
      <c r="E30" s="37">
        <v>4</v>
      </c>
      <c r="F30" s="37" t="s">
        <v>20</v>
      </c>
    </row>
    <row r="31" spans="1:6" ht="14.25">
      <c r="A31" s="30" t="s">
        <v>29</v>
      </c>
      <c r="B31" s="35">
        <f>IF(SUM(B33:B34)&gt;3200,3200,SUM(B33:B34))</f>
        <v>2400</v>
      </c>
      <c r="C31" s="211">
        <f>B4</f>
        <v>176</v>
      </c>
      <c r="D31" s="36">
        <f>IF($B$31=0,0,IF(B31/$C$31&gt;20,"previsok znesek/uro",B31/$C$31))</f>
        <v>13.636363636363637</v>
      </c>
      <c r="E31" s="209">
        <f>IF('Časovnica in poračun stroškov'!K50&lt;C31,'Časovnica in poračun stroškov'!K50,"delo na projektu presega št. vseh del. ur")</f>
        <v>0</v>
      </c>
      <c r="F31" s="31">
        <f>+D31*E31</f>
        <v>0</v>
      </c>
    </row>
    <row r="32" spans="1:6" ht="12.75" customHeight="1">
      <c r="A32" s="30" t="s">
        <v>30</v>
      </c>
      <c r="B32" s="31">
        <f>SUM(B33:B34)</f>
        <v>2400</v>
      </c>
      <c r="C32" s="212"/>
      <c r="D32" s="32">
        <f>SUM(D33:D34)</f>
        <v>13.636363636363637</v>
      </c>
      <c r="E32" s="210"/>
      <c r="F32" s="207"/>
    </row>
    <row r="33" spans="1:6" ht="14.25">
      <c r="A33" s="33" t="s">
        <v>31</v>
      </c>
      <c r="B33" s="34">
        <f>E7</f>
        <v>2000</v>
      </c>
      <c r="C33" s="212"/>
      <c r="D33" s="34">
        <f>IF($B$31=0,0,B33/$C$31)</f>
        <v>11.363636363636363</v>
      </c>
      <c r="E33" s="210"/>
      <c r="F33" s="207"/>
    </row>
    <row r="34" spans="1:6" ht="15.75" customHeight="1">
      <c r="A34" s="33" t="s">
        <v>32</v>
      </c>
      <c r="B34" s="34">
        <f>E8</f>
        <v>400</v>
      </c>
      <c r="C34" s="212"/>
      <c r="D34" s="34">
        <f>IF($B$31=0,0,B34/$C$31)</f>
        <v>2.272727272727273</v>
      </c>
      <c r="E34" s="210"/>
      <c r="F34" s="207"/>
    </row>
    <row r="35" spans="1:6" ht="14.25">
      <c r="A35" s="9"/>
      <c r="B35" s="9"/>
      <c r="C35" s="9"/>
      <c r="D35" s="9"/>
      <c r="E35" s="9"/>
      <c r="F35" s="9"/>
    </row>
    <row r="36" spans="1:6" ht="14.25">
      <c r="A36" s="11" t="s">
        <v>12</v>
      </c>
      <c r="B36" s="44" t="s">
        <v>13</v>
      </c>
      <c r="C36" s="45"/>
      <c r="D36" s="46" t="s">
        <v>14</v>
      </c>
      <c r="E36" s="47"/>
      <c r="F36" s="47"/>
    </row>
    <row r="37" spans="1:6" ht="26.25" customHeight="1">
      <c r="A37" s="48"/>
      <c r="B37" s="7"/>
      <c r="C37" s="7"/>
      <c r="D37" s="46" t="s">
        <v>15</v>
      </c>
      <c r="E37" s="49"/>
      <c r="F37" s="49"/>
    </row>
    <row r="54" spans="1:5" ht="14.25">
      <c r="A54" s="8"/>
      <c r="B54" s="8"/>
      <c r="C54" s="8"/>
      <c r="D54" s="8"/>
      <c r="E54" s="8"/>
    </row>
  </sheetData>
  <sheetProtection/>
  <mergeCells count="26">
    <mergeCell ref="A8:D8"/>
    <mergeCell ref="A20:D20"/>
    <mergeCell ref="A13:D13"/>
    <mergeCell ref="A14:D14"/>
    <mergeCell ref="A15:D15"/>
    <mergeCell ref="A16:D16"/>
    <mergeCell ref="C27:C29"/>
    <mergeCell ref="D27:D29"/>
    <mergeCell ref="A6:D6"/>
    <mergeCell ref="A22:D22"/>
    <mergeCell ref="A11:D11"/>
    <mergeCell ref="A25:F26"/>
    <mergeCell ref="A18:D18"/>
    <mergeCell ref="A7:D7"/>
    <mergeCell ref="A17:D17"/>
    <mergeCell ref="A12:D12"/>
    <mergeCell ref="A21:D21"/>
    <mergeCell ref="A19:D19"/>
    <mergeCell ref="F32:F34"/>
    <mergeCell ref="E27:E29"/>
    <mergeCell ref="F27:F29"/>
    <mergeCell ref="E31:E34"/>
    <mergeCell ref="C31:C34"/>
    <mergeCell ref="A23:C23"/>
    <mergeCell ref="A27:A29"/>
    <mergeCell ref="B27:B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5"/>
  <headerFooter>
    <oddHeader>&amp;R&amp;G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Mikuž</dc:creator>
  <cp:keywords/>
  <dc:description/>
  <cp:lastModifiedBy>ales</cp:lastModifiedBy>
  <cp:lastPrinted>2011-07-11T07:01:13Z</cp:lastPrinted>
  <dcterms:created xsi:type="dcterms:W3CDTF">2010-02-23T08:57:11Z</dcterms:created>
  <dcterms:modified xsi:type="dcterms:W3CDTF">2013-04-15T07:02:05Z</dcterms:modified>
  <cp:category/>
  <cp:version/>
  <cp:contentType/>
  <cp:contentStatus/>
</cp:coreProperties>
</file>